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david.ripplinger\Downloads\"/>
    </mc:Choice>
  </mc:AlternateContent>
  <bookViews>
    <workbookView xWindow="0" yWindow="0" windowWidth="24000" windowHeight="9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0" i="1" l="1"/>
  <c r="G4" i="1"/>
  <c r="F5" i="1"/>
  <c r="G5" i="1" s="1"/>
  <c r="F11" i="1" l="1"/>
  <c r="F6" i="1"/>
  <c r="G10" i="1"/>
  <c r="G6" i="1"/>
  <c r="G7" i="1" s="1"/>
  <c r="G12" i="1"/>
  <c r="F4" i="1"/>
  <c r="J6" i="1" l="1"/>
  <c r="J8" i="1"/>
  <c r="G11" i="1"/>
  <c r="J9" i="1"/>
  <c r="J5" i="1"/>
  <c r="J4" i="1"/>
  <c r="J7" i="1"/>
  <c r="F7" i="1"/>
  <c r="F14" i="1" s="1"/>
  <c r="G14" i="1"/>
</calcChain>
</file>

<file path=xl/sharedStrings.xml><?xml version="1.0" encoding="utf-8"?>
<sst xmlns="http://schemas.openxmlformats.org/spreadsheetml/2006/main" count="44" uniqueCount="34">
  <si>
    <t xml:space="preserve">Pulp </t>
  </si>
  <si>
    <t>Beet</t>
  </si>
  <si>
    <t>Ethanol</t>
  </si>
  <si>
    <t>CapEx</t>
  </si>
  <si>
    <t>OpEx</t>
  </si>
  <si>
    <t>Ethanol Price</t>
  </si>
  <si>
    <t>Pulp Price</t>
  </si>
  <si>
    <t>Sugar %</t>
  </si>
  <si>
    <t>Fiber Percentage</t>
  </si>
  <si>
    <t>Sugar Extraction Rate</t>
  </si>
  <si>
    <t>gallon</t>
  </si>
  <si>
    <t>ton</t>
  </si>
  <si>
    <t>Beet Price</t>
  </si>
  <si>
    <t xml:space="preserve">Break Even </t>
  </si>
  <si>
    <t>Assumptions</t>
  </si>
  <si>
    <t>Actual Yield</t>
  </si>
  <si>
    <t xml:space="preserve">Ethanol </t>
  </si>
  <si>
    <t>Revenue</t>
  </si>
  <si>
    <t>Pulp</t>
  </si>
  <si>
    <t>Expenses</t>
  </si>
  <si>
    <t>Per gallon</t>
  </si>
  <si>
    <t>Per Ton</t>
  </si>
  <si>
    <t>Crush</t>
  </si>
  <si>
    <t>ARB Carbon Price</t>
  </si>
  <si>
    <t>Date Printed:</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</si>
  <si>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</si>
  <si>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Developed by David Ripplinger, Bioproducts and Bioenergy Economics Specialist, North Dakota State University Extension</t>
  </si>
  <si>
    <t>Carbon Intensity</t>
  </si>
  <si>
    <t>g CO2e/MJ</t>
  </si>
  <si>
    <t>MT</t>
  </si>
  <si>
    <t>LCFS Credits Value</t>
  </si>
  <si>
    <t>Carbon Credit</t>
  </si>
  <si>
    <t>Version 2.1</t>
  </si>
  <si>
    <t>2018 Industrial Beet Crush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</si>
</sst>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_)"/>
  </numFmts>
  <fonts count="45"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6"/>
      <color theme="1"/>
      <name val="Calibri"/>
      <family val="2"/>
      <scheme val="minor"/>
    </font>
    <font>
      <sz val="10"/>
      <name val="Arial"/>
    </font>
    <font>
      <sz val="10"/>
      <name val="Arial"/>
      <family val="2"/>
    </font>
    <font>
      <b/>
      <sz val="10"/>
      <name val="Arial"/>
      <family val="2"/>
    </font>
    <font>
      <u/>
      <sz val="10"/>
      <color indexed="12"/>
      <name val="Arial"/>
      <family val="2"/>
    </font>
    <font>
      <sz val="6"/>
      <color indexed="63"/>
      <name val="Univers"/>
      <family val="2"/>
    </font>
    <font>
      <sz val="6"/>
      <name val="Arial"/>
      <family val="2"/>
    </font>
    <font>
      <sz val="9"/>
      <name val="Arial"/>
      <family val="2"/>
    </font>
    <font>
      <sz val="6"/>
      <color indexed="63"/>
      <name val="Arial"/>
      <family val="2"/>
    </font>
    <font>
      <b/>
      <sz val="9"/>
      <name val="Arial"/>
      <family val="2"/>
    </font>
    <font>
      <b/>
      <sz val="11"/>
      <color rgb="FF3F3F3F"/>
      <name val="Arial"/>
      <family val="2"/>
    </font>
    <font>
      <i/>
      <sz val="11"/>
      <color rgb="FF7F7F7F"/>
      <name val="Arial"/>
      <family val="2"/>
    </font>
    <font>
      <sz val="11"/>
      <color rgb="FF006100"/>
      <name val="Arial"/>
      <family val="2"/>
    </font>
    <font>
      <sz val="10"/>
      <color theme="1"/>
      <name val="Calibri"/>
      <family val="2"/>
      <scheme val="minor"/>
    </font>
    <font>
      <sz val="11"/>
      <color indexed="8"/>
      <name val="Calibri"/>
      <family val="2"/>
    </font>
    <font>
      <sz val="11"/>
      <color indexed="9"/>
      <name val="Calibri"/>
      <family val="2"/>
    </font>
    <font>
      <sz val="11"/>
      <color indexed="14"/>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62"/>
      <name val="Calibri"/>
      <family val="2"/>
    </font>
    <font>
      <u/>
      <sz val="10"/>
      <color theme="10"/>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sz val="10"/>
      <name val="Helv"/>
      <family val="2"/>
    </font>
    <font>
      <b/>
      <sz val="18"/>
      <color indexed="62"/>
      <name val="Cambria"/>
      <family val="2"/>
    </font>
    <font>
      <b/>
      <sz val="18"/>
      <color indexed="56"/>
      <name val="Cambria"/>
      <family val="1"/>
    </font>
    <font>
      <b/>
      <sz val="11"/>
      <color indexed="8"/>
      <name val="Calibri"/>
      <family val="2"/>
    </font>
    <font>
      <sz val="11"/>
      <color indexed="10"/>
      <name val="Calibri"/>
      <family val="2"/>
    </font>
    <font>
      <u/>
      <sz val="11"/>
      <color theme="10"/>
      <name val="Calibri"/>
      <family val="2"/>
      <scheme val="minor"/>
    </font>
    <font>
      <sz val="9"/>
      <color indexed="8"/>
      <name val="Calibri"/>
      <family val="2"/>
    </font>
  </fonts>
  <fills count="3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2F2F2"/>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dashed">
        <color rgb="FFBFBFBF"/>
      </bottom>
      <diagonal/>
    </border>
  </borders>
  <cellStyleXfs count="172">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xf numFmtId="43"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9" fontId="6" fillId="0" borderId="0" applyFont="0" applyFill="0" applyBorder="0" applyAlignment="0" applyProtection="0"/>
    <xf numFmtId="0" fontId="14" fillId="4" borderId="11" applyNumberFormat="0" applyAlignment="0" applyProtection="0"/>
    <xf numFmtId="0" fontId="15" fillId="0" borderId="0" applyNumberFormat="0" applyFill="0" applyBorder="0" applyAlignment="0" applyProtection="0"/>
    <xf numFmtId="0" fontId="16"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7"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19" borderId="0" applyNumberFormat="0" applyBorder="0" applyAlignment="0" applyProtection="0"/>
    <xf numFmtId="0" fontId="19" fillId="7"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1" borderId="0" applyNumberFormat="0" applyBorder="0" applyAlignment="0" applyProtection="0"/>
    <xf numFmtId="0" fontId="19" fillId="19" borderId="0" applyNumberFormat="0" applyBorder="0" applyAlignment="0" applyProtection="0"/>
    <xf numFmtId="0" fontId="19" fillId="28" borderId="0" applyNumberFormat="0" applyBorder="0" applyAlignment="0" applyProtection="0"/>
    <xf numFmtId="0" fontId="20" fillId="8" borderId="0" applyNumberFormat="0" applyBorder="0" applyAlignment="0" applyProtection="0"/>
    <xf numFmtId="0" fontId="21" fillId="8" borderId="0" applyNumberFormat="0" applyBorder="0" applyAlignment="0" applyProtection="0"/>
    <xf numFmtId="0" fontId="22" fillId="13" borderId="12" applyNumberFormat="0" applyAlignment="0" applyProtection="0"/>
    <xf numFmtId="0" fontId="22" fillId="5" borderId="12" applyNumberFormat="0" applyAlignment="0" applyProtection="0"/>
    <xf numFmtId="0" fontId="22" fillId="5" borderId="12" applyNumberFormat="0" applyAlignment="0" applyProtection="0"/>
    <xf numFmtId="0" fontId="22" fillId="5" borderId="12" applyNumberFormat="0" applyAlignment="0" applyProtection="0"/>
    <xf numFmtId="0" fontId="22" fillId="5" borderId="12" applyNumberFormat="0" applyAlignment="0" applyProtection="0"/>
    <xf numFmtId="0" fontId="22" fillId="5" borderId="12" applyNumberFormat="0" applyAlignment="0" applyProtection="0"/>
    <xf numFmtId="0" fontId="22" fillId="5"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2" fillId="13" borderId="12" applyNumberFormat="0" applyAlignment="0" applyProtection="0"/>
    <xf numFmtId="0" fontId="23" fillId="29" borderId="13" applyNumberFormat="0" applyAlignment="0" applyProtection="0"/>
    <xf numFmtId="43" fontId="24"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0" fontId="25" fillId="10" borderId="0" applyNumberFormat="0" applyBorder="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6" fillId="0" borderId="14" applyNumberFormat="0" applyFill="0" applyAlignment="0" applyProtection="0"/>
    <xf numFmtId="0" fontId="28"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3" fillId="7" borderId="12" applyNumberFormat="0" applyAlignment="0" applyProtection="0"/>
    <xf numFmtId="0" fontId="34" fillId="0" borderId="18" applyNumberFormat="0" applyFill="0" applyAlignment="0" applyProtection="0"/>
    <xf numFmtId="0" fontId="35" fillId="16" borderId="0" applyNumberFormat="0" applyBorder="0" applyAlignment="0" applyProtection="0"/>
    <xf numFmtId="0" fontId="6" fillId="0" borderId="0"/>
    <xf numFmtId="0" fontId="6" fillId="0" borderId="0"/>
    <xf numFmtId="0" fontId="1" fillId="0" borderId="0"/>
    <xf numFmtId="0" fontId="6" fillId="0" borderId="0"/>
    <xf numFmtId="0" fontId="36" fillId="0" borderId="0"/>
    <xf numFmtId="0" fontId="6" fillId="0" borderId="0"/>
    <xf numFmtId="0" fontId="17" fillId="0" borderId="0"/>
    <xf numFmtId="0" fontId="1" fillId="0" borderId="0"/>
    <xf numFmtId="0" fontId="17" fillId="0" borderId="0"/>
    <xf numFmtId="0" fontId="6" fillId="0" borderId="19"/>
    <xf numFmtId="0" fontId="6" fillId="9" borderId="20" applyNumberFormat="0" applyFont="0" applyAlignment="0" applyProtection="0"/>
    <xf numFmtId="0" fontId="18" fillId="9" borderId="20" applyNumberFormat="0" applyFont="0" applyAlignment="0" applyProtection="0"/>
    <xf numFmtId="0" fontId="18" fillId="9" borderId="20" applyNumberFormat="0" applyFont="0" applyAlignment="0" applyProtection="0"/>
    <xf numFmtId="0" fontId="18" fillId="9" borderId="20" applyNumberFormat="0" applyFont="0" applyAlignment="0" applyProtection="0"/>
    <xf numFmtId="0" fontId="18" fillId="9" borderId="20" applyNumberFormat="0" applyFont="0" applyAlignment="0" applyProtection="0"/>
    <xf numFmtId="0" fontId="18" fillId="9" borderId="20" applyNumberFormat="0" applyFont="0" applyAlignment="0" applyProtection="0"/>
    <xf numFmtId="0" fontId="18"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6" fillId="9" borderId="20" applyNumberFormat="0" applyFont="0" applyAlignment="0" applyProtection="0"/>
    <xf numFmtId="0" fontId="37" fillId="13" borderId="21" applyNumberFormat="0" applyAlignment="0" applyProtection="0"/>
    <xf numFmtId="0" fontId="37" fillId="5" borderId="21" applyNumberFormat="0" applyAlignment="0" applyProtection="0"/>
    <xf numFmtId="0" fontId="37" fillId="5" borderId="21" applyNumberFormat="0" applyAlignment="0" applyProtection="0"/>
    <xf numFmtId="0" fontId="37" fillId="5" borderId="21" applyNumberFormat="0" applyAlignment="0" applyProtection="0"/>
    <xf numFmtId="0" fontId="37" fillId="5" borderId="21" applyNumberFormat="0" applyAlignment="0" applyProtection="0"/>
    <xf numFmtId="0" fontId="37" fillId="5" borderId="21" applyNumberFormat="0" applyAlignment="0" applyProtection="0"/>
    <xf numFmtId="0" fontId="37" fillId="5"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0" fontId="37" fillId="13" borderId="21" applyNumberFormat="0" applyAlignment="0" applyProtection="0"/>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164" fontId="38" fillId="0" borderId="0"/>
    <xf numFmtId="11" fontId="38"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1" fillId="0" borderId="22"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4" applyNumberFormat="0" applyFont="0" applyProtection="0">
      <alignment wrapText="1"/>
    </xf>
  </cellStyleXfs>
  <cellXfs count="42">
    <xf numFmtId="0" fontId="0" fillId="0" borderId="0" xfId="0"/>
    <xf numFmtId="0" fontId="0" fillId="2" borderId="0" xfId="0" applyFill="1"/>
    <xf numFmtId="44" fontId="0" fillId="2" borderId="0" xfId="0" applyNumberFormat="1" applyFill="1"/>
    <xf numFmtId="0" fontId="3" fillId="2" borderId="1" xfId="0" applyFont="1" applyFill="1" applyBorder="1"/>
    <xf numFmtId="0" fontId="0" fillId="2" borderId="3" xfId="0" applyFill="1" applyBorder="1"/>
    <xf numFmtId="0" fontId="0" fillId="2" borderId="4" xfId="0" applyFill="1" applyBorder="1"/>
    <xf numFmtId="44" fontId="0" fillId="2" borderId="0" xfId="1" applyFont="1" applyFill="1" applyBorder="1"/>
    <xf numFmtId="0" fontId="0" fillId="2" borderId="5" xfId="0" applyFill="1" applyBorder="1"/>
    <xf numFmtId="0" fontId="0" fillId="2" borderId="6" xfId="0" applyFill="1" applyBorder="1"/>
    <xf numFmtId="0" fontId="0" fillId="2" borderId="8" xfId="0" applyFill="1" applyBorder="1"/>
    <xf numFmtId="0" fontId="0" fillId="2" borderId="9" xfId="0" applyFill="1" applyBorder="1"/>
    <xf numFmtId="44" fontId="0" fillId="2" borderId="9" xfId="0" applyNumberFormat="1" applyFill="1" applyBorder="1"/>
    <xf numFmtId="0" fontId="0" fillId="2" borderId="10" xfId="0" applyFill="1" applyBorder="1"/>
    <xf numFmtId="44" fontId="0" fillId="2" borderId="10" xfId="0" applyNumberFormat="1" applyFill="1" applyBorder="1"/>
    <xf numFmtId="44" fontId="0" fillId="2" borderId="10" xfId="1" applyFont="1" applyFill="1" applyBorder="1"/>
    <xf numFmtId="44" fontId="0" fillId="2" borderId="9" xfId="1" applyFont="1" applyFill="1" applyBorder="1"/>
    <xf numFmtId="44" fontId="0" fillId="2" borderId="0" xfId="0" applyNumberFormat="1" applyFill="1" applyBorder="1"/>
    <xf numFmtId="0" fontId="0" fillId="2" borderId="0" xfId="0" applyFill="1" applyAlignment="1">
      <alignment horizontal="center"/>
    </xf>
    <xf numFmtId="0" fontId="4" fillId="2" borderId="0" xfId="0" applyFont="1" applyFill="1"/>
    <xf numFmtId="0" fontId="0" fillId="2" borderId="2" xfId="0" applyFill="1" applyBorder="1"/>
    <xf numFmtId="44" fontId="0" fillId="2" borderId="0" xfId="1" applyFont="1" applyFill="1" applyBorder="1" applyProtection="1">
      <protection locked="0"/>
    </xf>
    <xf numFmtId="10" fontId="0" fillId="2" borderId="0" xfId="2" applyNumberFormat="1" applyFont="1" applyFill="1" applyBorder="1" applyProtection="1">
      <protection locked="0"/>
    </xf>
    <xf numFmtId="9" fontId="0" fillId="2" borderId="7" xfId="2" applyFont="1" applyFill="1" applyBorder="1" applyProtection="1">
      <protection locked="0"/>
    </xf>
    <xf numFmtId="0" fontId="6" fillId="2" borderId="0" xfId="4" applyFont="1" applyFill="1" applyBorder="1" applyAlignment="1" applyProtection="1">
      <alignment horizontal="left"/>
    </xf>
    <xf numFmtId="0" fontId="7" fillId="2" borderId="0" xfId="4" applyFont="1" applyFill="1" applyBorder="1" applyAlignment="1" applyProtection="1"/>
    <xf numFmtId="0" fontId="5" fillId="2" borderId="0" xfId="4" applyFill="1"/>
    <xf numFmtId="0" fontId="6" fillId="2" borderId="0" xfId="4" applyFont="1" applyFill="1"/>
    <xf numFmtId="0" fontId="6" fillId="2" borderId="0" xfId="4" applyFont="1" applyFill="1" applyProtection="1"/>
    <xf numFmtId="0" fontId="6" fillId="2" borderId="0" xfId="4" applyFont="1" applyFill="1" applyBorder="1" applyProtection="1"/>
    <xf numFmtId="0" fontId="6" fillId="2" borderId="0" xfId="7" applyFont="1" applyFill="1" applyAlignment="1" applyProtection="1">
      <alignment horizontal="left"/>
    </xf>
    <xf numFmtId="14" fontId="6" fillId="2" borderId="0" xfId="4" applyNumberFormat="1" applyFont="1" applyFill="1" applyAlignment="1" applyProtection="1">
      <alignment horizontal="left"/>
    </xf>
    <xf numFmtId="14" fontId="6" fillId="2" borderId="0" xfId="4" applyNumberFormat="1" applyFont="1" applyFill="1" applyProtection="1"/>
    <xf numFmtId="0" fontId="10" fillId="2" borderId="0" xfId="4" applyFont="1" applyFill="1"/>
    <xf numFmtId="0" fontId="12" fillId="2" borderId="0" xfId="4" applyFont="1" applyFill="1" applyAlignment="1">
      <alignment wrapText="1"/>
    </xf>
    <xf numFmtId="0" fontId="9" fillId="2" borderId="0" xfId="4" applyFont="1" applyFill="1" applyAlignment="1">
      <alignment wrapText="1"/>
    </xf>
    <xf numFmtId="0" fontId="13" fillId="2" borderId="0" xfId="4" applyFont="1" applyFill="1" applyAlignment="1">
      <alignment horizontal="left" wrapText="1"/>
    </xf>
    <xf numFmtId="0" fontId="11" fillId="2" borderId="0" xfId="4" applyFont="1" applyFill="1" applyAlignment="1">
      <alignment horizontal="left" vertical="top" wrapText="1"/>
    </xf>
    <xf numFmtId="43" fontId="0" fillId="2" borderId="0" xfId="3" applyFont="1" applyFill="1" applyBorder="1" applyProtection="1">
      <protection locked="0"/>
    </xf>
    <xf numFmtId="0" fontId="0" fillId="2" borderId="0" xfId="0" applyFill="1"/>
    <xf numFmtId="0" fontId="2" fillId="2" borderId="0" xfId="0" applyFont="1" applyFill="1"/>
    <xf numFmtId="0" fontId="0" fillId="2" borderId="0" xfId="0" applyFill="1" applyBorder="1"/>
    <xf numFmtId="0" fontId="11" fillId="2" borderId="0" xfId="4" applyFont="1" applyFill="1" applyAlignment="1">
      <alignment horizontal="left" vertical="top" wrapText="1"/>
    </xf>
  </cellXfs>
  <cellStyles count="172">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6 2" xfId="21"/>
    <cellStyle name="40% - Accent1 2" xfId="22"/>
    <cellStyle name="40% - Accent1 3" xfId="23"/>
    <cellStyle name="40% - Accent2 2" xfId="24"/>
    <cellStyle name="40% - Accent3 2" xfId="25"/>
    <cellStyle name="40% - Accent3 3" xfId="26"/>
    <cellStyle name="40% - Accent4 2" xfId="27"/>
    <cellStyle name="40% - Accent4 3" xfId="28"/>
    <cellStyle name="40% - Accent5 2" xfId="29"/>
    <cellStyle name="40% - Accent6 2" xfId="30"/>
    <cellStyle name="40% - Accent6 3" xfId="31"/>
    <cellStyle name="60% - Accent1 2" xfId="32"/>
    <cellStyle name="60% - Accent1 3" xfId="33"/>
    <cellStyle name="60% - Accent2 2" xfId="34"/>
    <cellStyle name="60% - Accent3 2" xfId="35"/>
    <cellStyle name="60% - Accent3 3" xfId="36"/>
    <cellStyle name="60% - Accent4 2" xfId="37"/>
    <cellStyle name="60% - Accent4 3" xfId="38"/>
    <cellStyle name="60% - Accent5 2" xfId="39"/>
    <cellStyle name="60% - Accent6 2" xfId="40"/>
    <cellStyle name="60% - Accent6 3" xfId="41"/>
    <cellStyle name="Accent1 2" xfId="42"/>
    <cellStyle name="Accent1 3" xfId="43"/>
    <cellStyle name="Accent2 2" xfId="44"/>
    <cellStyle name="Accent2 3" xfId="45"/>
    <cellStyle name="Accent3 2" xfId="46"/>
    <cellStyle name="Accent3 3" xfId="47"/>
    <cellStyle name="Accent4 2" xfId="48"/>
    <cellStyle name="Accent4 3" xfId="49"/>
    <cellStyle name="Accent5 2" xfId="50"/>
    <cellStyle name="Accent6 2" xfId="51"/>
    <cellStyle name="Bad 2" xfId="52"/>
    <cellStyle name="Bad 3" xfId="53"/>
    <cellStyle name="Body: normal cell" xfId="171"/>
    <cellStyle name="Calculation 2" xfId="54"/>
    <cellStyle name="Calculation 2 2" xfId="55"/>
    <cellStyle name="Calculation 2 2 2" xfId="56"/>
    <cellStyle name="Calculation 2 3" xfId="57"/>
    <cellStyle name="Calculation 2 3 2" xfId="58"/>
    <cellStyle name="Calculation 2 4" xfId="59"/>
    <cellStyle name="Calculation 2 4 2" xfId="60"/>
    <cellStyle name="Calculation 2 5" xfId="61"/>
    <cellStyle name="Calculation 3" xfId="62"/>
    <cellStyle name="Calculation 3 2" xfId="63"/>
    <cellStyle name="Calculation 4" xfId="64"/>
    <cellStyle name="Calculation 4 2" xfId="65"/>
    <cellStyle name="Calculation 5" xfId="66"/>
    <cellStyle name="Calculation 5 2" xfId="67"/>
    <cellStyle name="Calculation 6" xfId="68"/>
    <cellStyle name="Calculation 6 2" xfId="69"/>
    <cellStyle name="Calculation 7" xfId="70"/>
    <cellStyle name="Check Cell 2" xfId="71"/>
    <cellStyle name="Comma" xfId="3" builtinId="3"/>
    <cellStyle name="Comma 2" xfId="5"/>
    <cellStyle name="Comma 3" xfId="72"/>
    <cellStyle name="Comma 4" xfId="73"/>
    <cellStyle name="Comma 5" xfId="74"/>
    <cellStyle name="Currency" xfId="1" builtinId="4"/>
    <cellStyle name="Currency 2" xfId="6"/>
    <cellStyle name="Explanatory Text 2" xfId="10"/>
    <cellStyle name="Good 2" xfId="75"/>
    <cellStyle name="Good 3" xfId="11"/>
    <cellStyle name="Heading 1 2" xfId="76"/>
    <cellStyle name="Heading 1 2 2" xfId="77"/>
    <cellStyle name="Heading 1 2 2 2" xfId="78"/>
    <cellStyle name="Heading 1 2 3" xfId="79"/>
    <cellStyle name="Heading 2 2" xfId="80"/>
    <cellStyle name="Heading 2 2 2" xfId="81"/>
    <cellStyle name="Heading 2 2 2 2" xfId="82"/>
    <cellStyle name="Heading 2 2 3" xfId="83"/>
    <cellStyle name="Heading 2 3" xfId="84"/>
    <cellStyle name="Heading 3 2" xfId="85"/>
    <cellStyle name="Heading 4 2" xfId="86"/>
    <cellStyle name="Hyperlink" xfId="7" builtinId="8"/>
    <cellStyle name="Hyperlink 2" xfId="87"/>
    <cellStyle name="Hyperlink 3" xfId="88"/>
    <cellStyle name="Hyperlink 4" xfId="170"/>
    <cellStyle name="Input 2" xfId="89"/>
    <cellStyle name="Input 2 2" xfId="90"/>
    <cellStyle name="Input 3" xfId="91"/>
    <cellStyle name="Input 3 2" xfId="92"/>
    <cellStyle name="Input 4" xfId="93"/>
    <cellStyle name="Input 4 2" xfId="94"/>
    <cellStyle name="Input 5" xfId="95"/>
    <cellStyle name="Input 5 2" xfId="96"/>
    <cellStyle name="Input 6" xfId="97"/>
    <cellStyle name="Input 6 2" xfId="98"/>
    <cellStyle name="Input 7" xfId="99"/>
    <cellStyle name="Linked Cell 2" xfId="100"/>
    <cellStyle name="Neutral 2" xfId="101"/>
    <cellStyle name="Normal" xfId="0" builtinId="0"/>
    <cellStyle name="Normal 2" xfId="4"/>
    <cellStyle name="Normal 2 2" xfId="103"/>
    <cellStyle name="Normal 2 3" xfId="104"/>
    <cellStyle name="Normal 2 4" xfId="105"/>
    <cellStyle name="Normal 2 5" xfId="102"/>
    <cellStyle name="Normal 3" xfId="106"/>
    <cellStyle name="Normal 4" xfId="107"/>
    <cellStyle name="Normal 5" xfId="108"/>
    <cellStyle name="Normal 6" xfId="109"/>
    <cellStyle name="Normal 7" xfId="110"/>
    <cellStyle name="Normal 8" xfId="111"/>
    <cellStyle name="Note 2" xfId="112"/>
    <cellStyle name="Note 2 2" xfId="113"/>
    <cellStyle name="Note 2 2 2" xfId="114"/>
    <cellStyle name="Note 2 3" xfId="115"/>
    <cellStyle name="Note 2 3 2" xfId="116"/>
    <cellStyle name="Note 2 4" xfId="117"/>
    <cellStyle name="Note 2 4 2" xfId="118"/>
    <cellStyle name="Note 2 5" xfId="119"/>
    <cellStyle name="Note 3" xfId="120"/>
    <cellStyle name="Note 3 2" xfId="121"/>
    <cellStyle name="Note 4" xfId="122"/>
    <cellStyle name="Note 4 2" xfId="123"/>
    <cellStyle name="Note 5" xfId="124"/>
    <cellStyle name="Note 5 2" xfId="125"/>
    <cellStyle name="Note 6" xfId="126"/>
    <cellStyle name="Note 6 2" xfId="127"/>
    <cellStyle name="Note 7" xfId="128"/>
    <cellStyle name="Output 2" xfId="129"/>
    <cellStyle name="Output 2 2" xfId="130"/>
    <cellStyle name="Output 2 2 2" xfId="131"/>
    <cellStyle name="Output 2 3" xfId="132"/>
    <cellStyle name="Output 2 3 2" xfId="133"/>
    <cellStyle name="Output 2 4" xfId="134"/>
    <cellStyle name="Output 2 4 2" xfId="135"/>
    <cellStyle name="Output 2 5" xfId="136"/>
    <cellStyle name="Output 3" xfId="137"/>
    <cellStyle name="Output 3 2" xfId="138"/>
    <cellStyle name="Output 4" xfId="139"/>
    <cellStyle name="Output 4 2" xfId="140"/>
    <cellStyle name="Output 5" xfId="141"/>
    <cellStyle name="Output 5 2" xfId="142"/>
    <cellStyle name="Output 6" xfId="143"/>
    <cellStyle name="Output 6 2" xfId="144"/>
    <cellStyle name="Output 7" xfId="145"/>
    <cellStyle name="Output 8" xfId="9"/>
    <cellStyle name="Percent" xfId="2" builtinId="5"/>
    <cellStyle name="Percent 2" xfId="8"/>
    <cellStyle name="Percent 2 2" xfId="146"/>
    <cellStyle name="Percent 3" xfId="147"/>
    <cellStyle name="Percent 4" xfId="148"/>
    <cellStyle name="Percent 5" xfId="149"/>
    <cellStyle name="Plain" xfId="150"/>
    <cellStyle name="Scientific" xfId="151"/>
    <cellStyle name="Title 2" xfId="152"/>
    <cellStyle name="Title 3" xfId="153"/>
    <cellStyle name="Total 2" xfId="154"/>
    <cellStyle name="Total 2 2" xfId="155"/>
    <cellStyle name="Total 2 2 2" xfId="156"/>
    <cellStyle name="Total 2 3" xfId="157"/>
    <cellStyle name="Total 2 3 2" xfId="158"/>
    <cellStyle name="Total 2 4" xfId="159"/>
    <cellStyle name="Total 2 4 2" xfId="160"/>
    <cellStyle name="Total 2 5" xfId="161"/>
    <cellStyle name="Total 3" xfId="162"/>
    <cellStyle name="Total 3 2" xfId="163"/>
    <cellStyle name="Total 4" xfId="164"/>
    <cellStyle name="Total 4 2" xfId="165"/>
    <cellStyle name="Total 5" xfId="166"/>
    <cellStyle name="Total 5 2" xfId="167"/>
    <cellStyle name="Total 6" xfId="168"/>
    <cellStyle name="Warning Text 2" xfId="169"/>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472440</xdr:rowOff>
    </xdr:from>
    <xdr:to>
      <xdr:col>5</xdr:col>
      <xdr:colOff>681476</xdr:colOff>
      <xdr:row>19</xdr:row>
      <xdr:rowOff>1211580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46220"/>
          <a:ext cx="6244076" cy="739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zoomScaleNormal="100" workbookViewId="0">
      <selection activeCell="D9" sqref="D9"/>
    </sheetView>
  </sheetViews>
  <sheetFormatPr defaultColWidth="9.109375" defaultRowHeight="14.4" x14ac:dyDescent="0.3"/>
  <cols>
    <col min="1" max="1" width="19.33203125" style="1" customWidth="1"/>
    <col min="2" max="2" width="19.88671875" style="1" bestFit="1" customWidth="1"/>
    <col min="3" max="3" width="13.33203125" style="1" customWidth="1"/>
    <col min="4" max="4" width="9.109375" style="1"/>
    <col min="5" max="5" width="19.5546875" style="1" customWidth="1"/>
    <col min="6" max="6" width="12.109375" style="1" bestFit="1" customWidth="1"/>
    <col min="7" max="7" width="15" style="1" bestFit="1" customWidth="1"/>
    <col min="8" max="8" width="13.109375" style="1" bestFit="1" customWidth="1"/>
    <col min="9" max="9" width="14.109375" style="1" customWidth="1"/>
    <col min="10" max="10" width="11.109375" style="1" bestFit="1" customWidth="1"/>
    <col min="11" max="16384" width="9.109375" style="1"/>
  </cols>
  <sheetData>
    <row r="1" spans="1:12" s="18" customFormat="1" ht="21" x14ac:dyDescent="0.4">
      <c r="A1" s="18" t="s">
        <v>33</v>
      </c>
    </row>
    <row r="2" spans="1:12" ht="15" thickBot="1" x14ac:dyDescent="0.35"/>
    <row r="3" spans="1:12" x14ac:dyDescent="0.3">
      <c r="A3" s="3" t="s">
        <v>14</v>
      </c>
      <c r="B3" s="19"/>
      <c r="C3" s="4"/>
      <c r="E3" s="39" t="s">
        <v>17</v>
      </c>
      <c r="F3" s="17" t="s">
        <v>20</v>
      </c>
      <c r="G3" s="17" t="s">
        <v>21</v>
      </c>
      <c r="H3" s="38"/>
      <c r="I3" s="39" t="s">
        <v>13</v>
      </c>
      <c r="J3" s="2"/>
    </row>
    <row r="4" spans="1:12" x14ac:dyDescent="0.3">
      <c r="A4" s="5" t="s">
        <v>5</v>
      </c>
      <c r="B4" s="20">
        <v>2</v>
      </c>
      <c r="C4" s="7" t="s">
        <v>10</v>
      </c>
      <c r="E4" s="10" t="s">
        <v>16</v>
      </c>
      <c r="F4" s="11">
        <f>B4</f>
        <v>2</v>
      </c>
      <c r="G4" s="11">
        <f>(2000*$B$10*$B$13*$B$14/14)*$B$4</f>
        <v>44.804571428571428</v>
      </c>
      <c r="H4" s="38"/>
      <c r="I4" s="38" t="s">
        <v>2</v>
      </c>
      <c r="J4" s="2">
        <f>F12+F11+F10-F6-F5</f>
        <v>1.3341325906652381</v>
      </c>
    </row>
    <row r="5" spans="1:12" x14ac:dyDescent="0.3">
      <c r="A5" s="5" t="s">
        <v>6</v>
      </c>
      <c r="B5" s="20">
        <v>180</v>
      </c>
      <c r="C5" s="7" t="s">
        <v>11</v>
      </c>
      <c r="E5" s="40" t="s">
        <v>30</v>
      </c>
      <c r="F5" s="16">
        <f>(93.55-B11)*81.51*B7/1000000</f>
        <v>0.63895689</v>
      </c>
      <c r="G5" s="16">
        <f>F5*22.4</f>
        <v>14.312634335999999</v>
      </c>
      <c r="H5" s="38"/>
      <c r="I5" s="38" t="s">
        <v>0</v>
      </c>
      <c r="J5" s="2">
        <f>(-F4-F5+F10+F11+F12)/(($B$12+$H$7*(1-$B$13))/(2000*$B$10*$B$13*$B$14/14))</f>
        <v>-33.099313596408251</v>
      </c>
    </row>
    <row r="6" spans="1:12" x14ac:dyDescent="0.3">
      <c r="A6" s="5" t="s">
        <v>12</v>
      </c>
      <c r="B6" s="20">
        <v>40</v>
      </c>
      <c r="C6" s="7" t="s">
        <v>11</v>
      </c>
      <c r="E6" s="12" t="s">
        <v>18</v>
      </c>
      <c r="F6" s="13">
        <f>$B$5*($B$12+$H$7*(1-$B$13))/(2000*$B$10*$B$13*$B$14/14)</f>
        <v>0.56244260789715339</v>
      </c>
      <c r="G6" s="14">
        <f>$B$5*($B$12+$H$7*(1-$B$13))</f>
        <v>12.600000000000001</v>
      </c>
      <c r="H6" s="38"/>
      <c r="I6" s="1" t="s">
        <v>31</v>
      </c>
      <c r="J6" s="2">
        <f>F12+F11+F10-F6-F4</f>
        <v>-2.6910519334761851E-2</v>
      </c>
    </row>
    <row r="7" spans="1:12" x14ac:dyDescent="0.3">
      <c r="A7" s="5" t="s">
        <v>23</v>
      </c>
      <c r="B7" s="20">
        <v>180</v>
      </c>
      <c r="C7" s="7" t="s">
        <v>29</v>
      </c>
      <c r="E7" s="38"/>
      <c r="F7" s="2">
        <f>F4++F5+F6</f>
        <v>3.2013994978971536</v>
      </c>
      <c r="G7" s="2">
        <f>G4++G5+G6</f>
        <v>71.717205764571418</v>
      </c>
      <c r="H7" s="38"/>
      <c r="I7" s="38" t="s">
        <v>12</v>
      </c>
      <c r="J7" s="2">
        <f>(F4+F5+F6-F11-F12)*(2000*$B$10*$B$13*$B$14/14)</f>
        <v>54.91695195174858</v>
      </c>
    </row>
    <row r="8" spans="1:12" x14ac:dyDescent="0.3">
      <c r="A8" s="5" t="s">
        <v>3</v>
      </c>
      <c r="B8" s="20">
        <v>0.5</v>
      </c>
      <c r="C8" s="7" t="s">
        <v>10</v>
      </c>
      <c r="E8" s="38"/>
      <c r="F8" s="38"/>
      <c r="G8" s="38"/>
      <c r="H8" s="38"/>
      <c r="I8" s="38" t="s">
        <v>3</v>
      </c>
      <c r="J8" s="2">
        <f>F4+F5+F6-F10-F12</f>
        <v>1.1658674093347621</v>
      </c>
    </row>
    <row r="9" spans="1:12" x14ac:dyDescent="0.3">
      <c r="A9" s="5" t="s">
        <v>4</v>
      </c>
      <c r="B9" s="20">
        <v>0.25</v>
      </c>
      <c r="C9" s="7" t="s">
        <v>10</v>
      </c>
      <c r="E9" s="39" t="s">
        <v>19</v>
      </c>
      <c r="F9" s="17" t="s">
        <v>20</v>
      </c>
      <c r="G9" s="17" t="s">
        <v>21</v>
      </c>
      <c r="H9" s="38"/>
      <c r="I9" s="38" t="s">
        <v>4</v>
      </c>
      <c r="J9" s="2">
        <f>F4+F5+F6-F10-F11</f>
        <v>0.91586740933476207</v>
      </c>
    </row>
    <row r="10" spans="1:12" x14ac:dyDescent="0.3">
      <c r="A10" s="5" t="s">
        <v>7</v>
      </c>
      <c r="B10" s="21">
        <v>0.18</v>
      </c>
      <c r="C10" s="7"/>
      <c r="E10" s="10" t="s">
        <v>1</v>
      </c>
      <c r="F10" s="15">
        <f>B6/(2000*$B$10*$B$13*$B$14/14)</f>
        <v>1.7855320885623915</v>
      </c>
      <c r="G10" s="11">
        <f>B6</f>
        <v>40</v>
      </c>
      <c r="H10" s="38"/>
      <c r="I10" s="38"/>
      <c r="J10" s="38"/>
    </row>
    <row r="11" spans="1:12" x14ac:dyDescent="0.3">
      <c r="A11" s="5" t="s">
        <v>27</v>
      </c>
      <c r="B11" s="37">
        <v>50</v>
      </c>
      <c r="C11" s="7" t="s">
        <v>28</v>
      </c>
      <c r="E11" s="40" t="s">
        <v>3</v>
      </c>
      <c r="F11" s="6">
        <f>B8</f>
        <v>0.5</v>
      </c>
      <c r="G11" s="16">
        <f>(2000*B$10*B$13*B$14/14)*F11</f>
        <v>11.201142857142857</v>
      </c>
      <c r="H11" s="38"/>
      <c r="I11" s="38"/>
      <c r="J11" s="38"/>
    </row>
    <row r="12" spans="1:12" x14ac:dyDescent="0.3">
      <c r="A12" s="5" t="s">
        <v>8</v>
      </c>
      <c r="B12" s="21">
        <v>7.0000000000000007E-2</v>
      </c>
      <c r="C12" s="7"/>
      <c r="E12" s="12" t="s">
        <v>4</v>
      </c>
      <c r="F12" s="14">
        <f>B9</f>
        <v>0.25</v>
      </c>
      <c r="G12" s="13">
        <f>F12*(2000*$B$10*$B$13*$B$14/14)</f>
        <v>5.6005714285714285</v>
      </c>
      <c r="H12" s="38"/>
      <c r="I12" s="38"/>
      <c r="J12" s="38"/>
    </row>
    <row r="13" spans="1:12" x14ac:dyDescent="0.3">
      <c r="A13" s="5" t="s">
        <v>9</v>
      </c>
      <c r="B13" s="21">
        <v>0.88</v>
      </c>
      <c r="C13" s="7"/>
      <c r="E13" s="38"/>
      <c r="F13" s="38"/>
      <c r="G13" s="38"/>
      <c r="H13" s="38"/>
      <c r="I13" s="38"/>
      <c r="J13" s="38"/>
    </row>
    <row r="14" spans="1:12" ht="15" thickBot="1" x14ac:dyDescent="0.35">
      <c r="A14" s="8" t="s">
        <v>15</v>
      </c>
      <c r="B14" s="22">
        <v>0.99</v>
      </c>
      <c r="C14" s="9"/>
      <c r="E14" s="39" t="s">
        <v>22</v>
      </c>
      <c r="F14" s="2">
        <f>F7-F10-F11-F12</f>
        <v>0.66586740933476207</v>
      </c>
      <c r="G14" s="2">
        <f>G7-G10-G11-G12</f>
        <v>14.915491478857135</v>
      </c>
      <c r="H14" s="38"/>
      <c r="I14" s="38"/>
      <c r="J14" s="38"/>
      <c r="K14" s="38"/>
      <c r="L14" s="38"/>
    </row>
    <row r="16" spans="1:12" x14ac:dyDescent="0.3">
      <c r="A16" s="23" t="s">
        <v>32</v>
      </c>
      <c r="B16" s="24"/>
      <c r="C16" s="24"/>
      <c r="D16" s="28"/>
      <c r="E16" s="27"/>
      <c r="F16" s="27"/>
      <c r="G16" s="27"/>
      <c r="H16" s="27"/>
      <c r="I16" s="25"/>
    </row>
    <row r="17" spans="1:9" x14ac:dyDescent="0.3">
      <c r="A17" s="26" t="s">
        <v>26</v>
      </c>
      <c r="B17" s="27"/>
      <c r="C17" s="27"/>
      <c r="D17" s="28"/>
      <c r="E17" s="27"/>
      <c r="F17" s="27"/>
      <c r="G17" s="27"/>
      <c r="H17" s="27"/>
      <c r="I17" s="25"/>
    </row>
    <row r="18" spans="1:9" ht="14.4" customHeight="1" x14ac:dyDescent="0.3">
      <c r="A18" s="29" t="s">
        <v>24</v>
      </c>
      <c r="B18" s="25"/>
      <c r="C18" s="27"/>
      <c r="D18" s="35"/>
      <c r="E18" s="27"/>
      <c r="F18" s="27"/>
      <c r="G18" s="27"/>
      <c r="H18" s="32"/>
      <c r="I18" s="32"/>
    </row>
    <row r="19" spans="1:9" x14ac:dyDescent="0.3">
      <c r="A19" s="30">
        <v>43375</v>
      </c>
      <c r="B19" s="31"/>
      <c r="C19" s="27"/>
      <c r="D19" s="36"/>
      <c r="E19" s="36"/>
      <c r="F19" s="36"/>
      <c r="G19" s="36"/>
      <c r="H19" s="36"/>
      <c r="I19" s="34"/>
    </row>
    <row r="20" spans="1:9" ht="273.60000000000002" customHeight="1" x14ac:dyDescent="0.3">
      <c r="A20" s="41" t="s">
        <v>25</v>
      </c>
      <c r="B20" s="41"/>
      <c r="C20" s="41"/>
      <c r="D20" s="41"/>
      <c r="E20" s="41"/>
      <c r="F20" s="41"/>
      <c r="G20" s="41"/>
      <c r="H20" s="41"/>
      <c r="I20" s="34"/>
    </row>
    <row r="21" spans="1:9" x14ac:dyDescent="0.3">
      <c r="A21" s="35"/>
      <c r="B21" s="35"/>
      <c r="C21" s="35"/>
      <c r="D21" s="35"/>
      <c r="E21" s="35"/>
      <c r="F21" s="35"/>
      <c r="G21" s="33"/>
      <c r="H21" s="33"/>
      <c r="I21" s="34"/>
    </row>
    <row r="22" spans="1:9" x14ac:dyDescent="0.3">
      <c r="A22" s="35"/>
      <c r="B22" s="35"/>
      <c r="C22" s="35"/>
      <c r="E22" s="35"/>
      <c r="F22" s="35"/>
      <c r="G22" s="33"/>
    </row>
    <row r="23" spans="1:9" x14ac:dyDescent="0.3">
      <c r="A23" s="35"/>
      <c r="B23" s="35"/>
      <c r="C23" s="35"/>
    </row>
  </sheetData>
  <mergeCells count="1">
    <mergeCell ref="A20:H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Ripplinger</dc:creator>
  <cp:lastModifiedBy>David Ripplinger</cp:lastModifiedBy>
  <dcterms:created xsi:type="dcterms:W3CDTF">2017-12-04T23:40:22Z</dcterms:created>
  <dcterms:modified xsi:type="dcterms:W3CDTF">2018-10-02T22:28:01Z</dcterms:modified>
</cp:coreProperties>
</file>