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Stuff\Crop Compare\"/>
    </mc:Choice>
  </mc:AlternateContent>
  <xr:revisionPtr revIDLastSave="0" documentId="8_{495C9227-4C7B-4322-84F4-29918904FC0F}" xr6:coauthVersionLast="47" xr6:coauthVersionMax="47" xr10:uidLastSave="{00000000-0000-0000-0000-000000000000}"/>
  <bookViews>
    <workbookView xWindow="-120" yWindow="-120" windowWidth="25440" windowHeight="15390" tabRatio="782" xr2:uid="{00000000-000D-0000-FFFF-FFFF00000000}"/>
  </bookViews>
  <sheets>
    <sheet name="Intro" sheetId="21" r:id="rId1"/>
    <sheet name="South Valley" sheetId="41" r:id="rId2"/>
    <sheet name="North Valley" sheetId="40" r:id="rId3"/>
    <sheet name="South East" sheetId="39" r:id="rId4"/>
    <sheet name="North East" sheetId="38" r:id="rId5"/>
    <sheet name="East Cent." sheetId="37" r:id="rId6"/>
    <sheet name="South Cent." sheetId="35" r:id="rId7"/>
    <sheet name="North Cent." sheetId="36" r:id="rId8"/>
    <sheet name="South West" sheetId="34" r:id="rId9"/>
    <sheet name="North West" sheetId="15" r:id="rId10"/>
  </sheets>
  <definedNames>
    <definedName name="EC_Crops" localSheetId="5">'East Cent.'!$B$8:$R$8</definedName>
    <definedName name="NC_Crops" localSheetId="7">'North Cent.'!$B$8:$S$8</definedName>
    <definedName name="NE_Crops" localSheetId="4">'North East'!$B$8:$Q$8</definedName>
    <definedName name="NV_Crops" localSheetId="2">'North Valley'!$B$8:$O$8</definedName>
    <definedName name="NW_Crops">'North West'!$B$8:$R$8</definedName>
    <definedName name="_xlnm.Print_Area" localSheetId="5">'East Cent.'!$A$1:$L$33</definedName>
    <definedName name="_xlnm.Print_Area" localSheetId="0">Intro!$B$1:$K$31</definedName>
    <definedName name="_xlnm.Print_Area" localSheetId="7">'North Cent.'!$A$1:$L$33</definedName>
    <definedName name="_xlnm.Print_Area" localSheetId="4">'North East'!$A$1:$L$33</definedName>
    <definedName name="_xlnm.Print_Area" localSheetId="2">'North Valley'!$A$1:$L$33</definedName>
    <definedName name="_xlnm.Print_Area" localSheetId="9">'North West'!$A$1:$L$33</definedName>
    <definedName name="_xlnm.Print_Area" localSheetId="6">'South Cent.'!$A$1:$L$33</definedName>
    <definedName name="_xlnm.Print_Area" localSheetId="3">'South East'!$A$1:$L$33</definedName>
    <definedName name="_xlnm.Print_Area" localSheetId="1">'South Valley'!$A$1:$J$33</definedName>
    <definedName name="_xlnm.Print_Area" localSheetId="8">'South West'!$A$1:$L$33</definedName>
    <definedName name="SC_Crops" localSheetId="6">'South Cent.'!$B$8:$S$8</definedName>
    <definedName name="SE_Crops" localSheetId="3">'South East'!$B$8:$P$8</definedName>
    <definedName name="SV_Crops" localSheetId="1">'South Valley'!$B$8:$J$8</definedName>
    <definedName name="SW_Crops" localSheetId="8">'South West'!$B$8:$S$8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" i="35" l="1"/>
  <c r="AN11" i="35" s="1"/>
  <c r="AN4" i="35"/>
  <c r="N24" i="35"/>
  <c r="N25" i="35" s="1"/>
  <c r="AN7" i="35" l="1"/>
  <c r="J24" i="41" l="1"/>
  <c r="J25" i="41" s="1"/>
  <c r="I24" i="41"/>
  <c r="I25" i="41" s="1"/>
  <c r="H24" i="41"/>
  <c r="H25" i="41" s="1"/>
  <c r="G24" i="41"/>
  <c r="G25" i="41" s="1"/>
  <c r="F24" i="41"/>
  <c r="F25" i="41" s="1"/>
  <c r="E24" i="41"/>
  <c r="E25" i="41" s="1"/>
  <c r="D24" i="41"/>
  <c r="D25" i="41" s="1"/>
  <c r="C24" i="41"/>
  <c r="C25" i="41" s="1"/>
  <c r="B24" i="41"/>
  <c r="B25" i="41" s="1"/>
  <c r="AH15" i="41"/>
  <c r="AF15" i="41"/>
  <c r="AE15" i="41"/>
  <c r="AI6" i="41"/>
  <c r="AI11" i="41" s="1"/>
  <c r="AH6" i="41"/>
  <c r="AH7" i="41" s="1"/>
  <c r="AG6" i="41"/>
  <c r="AG7" i="41" s="1"/>
  <c r="AF6" i="41"/>
  <c r="AF11" i="41" s="1"/>
  <c r="AE6" i="41"/>
  <c r="AE7" i="41" s="1"/>
  <c r="AD6" i="41"/>
  <c r="AD7" i="41" s="1"/>
  <c r="AC6" i="41"/>
  <c r="AC7" i="41" s="1"/>
  <c r="AB6" i="41"/>
  <c r="AB7" i="41" s="1"/>
  <c r="AA6" i="41"/>
  <c r="AA11" i="41" s="1"/>
  <c r="F6" i="41"/>
  <c r="C6" i="41"/>
  <c r="AI4" i="41"/>
  <c r="AH4" i="41"/>
  <c r="AG4" i="41"/>
  <c r="AF4" i="41"/>
  <c r="AE4" i="41"/>
  <c r="AD4" i="41"/>
  <c r="AC4" i="41"/>
  <c r="AB4" i="41"/>
  <c r="AA4" i="41"/>
  <c r="C4" i="41"/>
  <c r="O24" i="40"/>
  <c r="O25" i="40" s="1"/>
  <c r="N24" i="40"/>
  <c r="N25" i="40" s="1"/>
  <c r="M24" i="40"/>
  <c r="M25" i="40" s="1"/>
  <c r="L24" i="40"/>
  <c r="L25" i="40" s="1"/>
  <c r="K24" i="40"/>
  <c r="K25" i="40" s="1"/>
  <c r="J24" i="40"/>
  <c r="J25" i="40" s="1"/>
  <c r="I24" i="40"/>
  <c r="I25" i="40" s="1"/>
  <c r="H24" i="40"/>
  <c r="H25" i="40" s="1"/>
  <c r="G24" i="40"/>
  <c r="G25" i="40" s="1"/>
  <c r="F24" i="40"/>
  <c r="F25" i="40" s="1"/>
  <c r="E24" i="40"/>
  <c r="E25" i="40" s="1"/>
  <c r="D24" i="40"/>
  <c r="D25" i="40" s="1"/>
  <c r="C24" i="40"/>
  <c r="C25" i="40" s="1"/>
  <c r="B24" i="40"/>
  <c r="B25" i="40" s="1"/>
  <c r="AM15" i="40"/>
  <c r="AL15" i="40"/>
  <c r="AJ15" i="40"/>
  <c r="AG15" i="40"/>
  <c r="AF15" i="40"/>
  <c r="AN6" i="40"/>
  <c r="AN7" i="40" s="1"/>
  <c r="AM6" i="40"/>
  <c r="AM7" i="40" s="1"/>
  <c r="AL6" i="40"/>
  <c r="AL7" i="40" s="1"/>
  <c r="AK6" i="40"/>
  <c r="AK11" i="40" s="1"/>
  <c r="AJ6" i="40"/>
  <c r="AJ7" i="40" s="1"/>
  <c r="AJ11" i="40"/>
  <c r="AI6" i="40"/>
  <c r="AI11" i="40" s="1"/>
  <c r="AH6" i="40"/>
  <c r="AH7" i="40" s="1"/>
  <c r="AG6" i="40"/>
  <c r="AG11" i="40" s="1"/>
  <c r="AF6" i="40"/>
  <c r="AF11" i="40" s="1"/>
  <c r="AE6" i="40"/>
  <c r="AE7" i="40" s="1"/>
  <c r="AD6" i="40"/>
  <c r="AD7" i="40" s="1"/>
  <c r="AC6" i="40"/>
  <c r="AC11" i="40" s="1"/>
  <c r="AB6" i="40"/>
  <c r="AB7" i="40" s="1"/>
  <c r="AA6" i="40"/>
  <c r="AA7" i="40" s="1"/>
  <c r="F6" i="40"/>
  <c r="C6" i="40"/>
  <c r="AN4" i="40"/>
  <c r="AM4" i="40"/>
  <c r="AL4" i="40"/>
  <c r="AK4" i="40"/>
  <c r="AJ4" i="40"/>
  <c r="AI4" i="40"/>
  <c r="AH4" i="40"/>
  <c r="AG4" i="40"/>
  <c r="AF4" i="40"/>
  <c r="AE4" i="40"/>
  <c r="AD4" i="40"/>
  <c r="AC4" i="40"/>
  <c r="AB4" i="40"/>
  <c r="AA4" i="40"/>
  <c r="C4" i="40"/>
  <c r="P24" i="39"/>
  <c r="P25" i="39" s="1"/>
  <c r="O24" i="39"/>
  <c r="O25" i="39" s="1"/>
  <c r="N24" i="39"/>
  <c r="N25" i="39" s="1"/>
  <c r="M24" i="39"/>
  <c r="M25" i="39" s="1"/>
  <c r="L24" i="39"/>
  <c r="L25" i="39" s="1"/>
  <c r="K24" i="39"/>
  <c r="K25" i="39" s="1"/>
  <c r="J24" i="39"/>
  <c r="J25" i="39" s="1"/>
  <c r="I24" i="39"/>
  <c r="I25" i="39" s="1"/>
  <c r="H24" i="39"/>
  <c r="H25" i="39" s="1"/>
  <c r="G24" i="39"/>
  <c r="G25" i="39" s="1"/>
  <c r="F24" i="39"/>
  <c r="F25" i="39" s="1"/>
  <c r="E24" i="39"/>
  <c r="E25" i="39" s="1"/>
  <c r="D24" i="39"/>
  <c r="D25" i="39" s="1"/>
  <c r="C24" i="39"/>
  <c r="C25" i="39" s="1"/>
  <c r="B24" i="39"/>
  <c r="B25" i="39" s="1"/>
  <c r="AN15" i="39"/>
  <c r="AM15" i="39"/>
  <c r="AL15" i="39"/>
  <c r="AK15" i="39"/>
  <c r="AJ15" i="39"/>
  <c r="AI15" i="39"/>
  <c r="AH15" i="39"/>
  <c r="AG15" i="39"/>
  <c r="AD15" i="39"/>
  <c r="AC15" i="39"/>
  <c r="AB15" i="39"/>
  <c r="AO6" i="39"/>
  <c r="AO11" i="39" s="1"/>
  <c r="AN6" i="39"/>
  <c r="AM6" i="39"/>
  <c r="AM7" i="39" s="1"/>
  <c r="AL6" i="39"/>
  <c r="AL11" i="39" s="1"/>
  <c r="AK6" i="39"/>
  <c r="AK7" i="39" s="1"/>
  <c r="AJ6" i="39"/>
  <c r="AJ11" i="39" s="1"/>
  <c r="AI6" i="39"/>
  <c r="AI7" i="39" s="1"/>
  <c r="AH6" i="39"/>
  <c r="AH7" i="39" s="1"/>
  <c r="AG6" i="39"/>
  <c r="AG11" i="39" s="1"/>
  <c r="AF6" i="39"/>
  <c r="AF11" i="39" s="1"/>
  <c r="AE6" i="39"/>
  <c r="AE11" i="39" s="1"/>
  <c r="AD6" i="39"/>
  <c r="AD11" i="39" s="1"/>
  <c r="AC6" i="39"/>
  <c r="AC7" i="39" s="1"/>
  <c r="AB6" i="39"/>
  <c r="AB11" i="39" s="1"/>
  <c r="AA6" i="39"/>
  <c r="AA11" i="39" s="1"/>
  <c r="F6" i="39"/>
  <c r="F10" i="39" s="1"/>
  <c r="F11" i="39" s="1"/>
  <c r="C6" i="39"/>
  <c r="AO4" i="39"/>
  <c r="AN4" i="39"/>
  <c r="AM4" i="39"/>
  <c r="AL4" i="39"/>
  <c r="AK4" i="39"/>
  <c r="AJ4" i="39"/>
  <c r="AI4" i="39"/>
  <c r="AH4" i="39"/>
  <c r="AG4" i="39"/>
  <c r="AF4" i="39"/>
  <c r="AE4" i="39"/>
  <c r="AD4" i="39"/>
  <c r="AC4" i="39"/>
  <c r="AB4" i="39"/>
  <c r="AA4" i="39"/>
  <c r="C4" i="39"/>
  <c r="Q24" i="38"/>
  <c r="Q25" i="38" s="1"/>
  <c r="P24" i="38"/>
  <c r="P25" i="38" s="1"/>
  <c r="O24" i="38"/>
  <c r="O25" i="38" s="1"/>
  <c r="N24" i="38"/>
  <c r="N25" i="38" s="1"/>
  <c r="M24" i="38"/>
  <c r="M25" i="38" s="1"/>
  <c r="L24" i="38"/>
  <c r="L25" i="38" s="1"/>
  <c r="K24" i="38"/>
  <c r="K25" i="38" s="1"/>
  <c r="J24" i="38"/>
  <c r="J25" i="38" s="1"/>
  <c r="I24" i="38"/>
  <c r="I25" i="38" s="1"/>
  <c r="H24" i="38"/>
  <c r="H25" i="38" s="1"/>
  <c r="G24" i="38"/>
  <c r="G25" i="38" s="1"/>
  <c r="F24" i="38"/>
  <c r="F25" i="38" s="1"/>
  <c r="E24" i="38"/>
  <c r="E25" i="38" s="1"/>
  <c r="D24" i="38"/>
  <c r="D25" i="38" s="1"/>
  <c r="C24" i="38"/>
  <c r="C25" i="38" s="1"/>
  <c r="B24" i="38"/>
  <c r="B25" i="38" s="1"/>
  <c r="AP15" i="38"/>
  <c r="AO15" i="38"/>
  <c r="AN15" i="38"/>
  <c r="AM15" i="38"/>
  <c r="AL15" i="38"/>
  <c r="AK15" i="38"/>
  <c r="AJ15" i="38"/>
  <c r="AI15" i="38"/>
  <c r="AH15" i="38"/>
  <c r="AG15" i="38"/>
  <c r="AF15" i="38"/>
  <c r="AE15" i="38"/>
  <c r="AD15" i="38"/>
  <c r="AC15" i="38"/>
  <c r="AP6" i="38"/>
  <c r="AP11" i="38" s="1"/>
  <c r="AO6" i="38"/>
  <c r="AO11" i="38" s="1"/>
  <c r="AO7" i="38"/>
  <c r="AN6" i="38"/>
  <c r="AN11" i="38" s="1"/>
  <c r="AM6" i="38"/>
  <c r="AM11" i="38" s="1"/>
  <c r="AL6" i="38"/>
  <c r="AL11" i="38" s="1"/>
  <c r="AK6" i="38"/>
  <c r="AK11" i="38" s="1"/>
  <c r="AJ6" i="38"/>
  <c r="AJ7" i="38" s="1"/>
  <c r="AI6" i="38"/>
  <c r="AI7" i="38" s="1"/>
  <c r="AH6" i="38"/>
  <c r="AH11" i="38" s="1"/>
  <c r="AG6" i="38"/>
  <c r="AG7" i="38" s="1"/>
  <c r="AF6" i="38"/>
  <c r="AF7" i="38" s="1"/>
  <c r="AE6" i="38"/>
  <c r="AE7" i="38" s="1"/>
  <c r="AD6" i="38"/>
  <c r="AD11" i="38" s="1"/>
  <c r="AC6" i="38"/>
  <c r="AC11" i="38" s="1"/>
  <c r="AB6" i="38"/>
  <c r="AB11" i="38" s="1"/>
  <c r="AA6" i="38"/>
  <c r="AA11" i="38" s="1"/>
  <c r="F6" i="38"/>
  <c r="B10" i="38" s="1"/>
  <c r="B11" i="38" s="1"/>
  <c r="C6" i="38"/>
  <c r="AP4" i="38"/>
  <c r="AO4" i="38"/>
  <c r="AN4" i="38"/>
  <c r="AM4" i="38"/>
  <c r="AL4" i="38"/>
  <c r="AK4" i="38"/>
  <c r="AJ4" i="38"/>
  <c r="AI4" i="38"/>
  <c r="AH4" i="38"/>
  <c r="AG4" i="38"/>
  <c r="AF4" i="38"/>
  <c r="AE4" i="38"/>
  <c r="AD4" i="38"/>
  <c r="AC4" i="38"/>
  <c r="AB4" i="38"/>
  <c r="AA4" i="38"/>
  <c r="C4" i="38"/>
  <c r="R24" i="37"/>
  <c r="R25" i="37" s="1"/>
  <c r="Q24" i="37"/>
  <c r="Q25" i="37" s="1"/>
  <c r="P24" i="37"/>
  <c r="P25" i="37" s="1"/>
  <c r="O24" i="37"/>
  <c r="O25" i="37" s="1"/>
  <c r="N24" i="37"/>
  <c r="N25" i="37" s="1"/>
  <c r="M24" i="37"/>
  <c r="M25" i="37" s="1"/>
  <c r="L24" i="37"/>
  <c r="L25" i="37" s="1"/>
  <c r="K24" i="37"/>
  <c r="K25" i="37" s="1"/>
  <c r="J24" i="37"/>
  <c r="J25" i="37" s="1"/>
  <c r="I24" i="37"/>
  <c r="I25" i="37" s="1"/>
  <c r="H24" i="37"/>
  <c r="H25" i="37" s="1"/>
  <c r="G24" i="37"/>
  <c r="G25" i="37" s="1"/>
  <c r="F24" i="37"/>
  <c r="F25" i="37" s="1"/>
  <c r="E24" i="37"/>
  <c r="E25" i="37" s="1"/>
  <c r="D24" i="37"/>
  <c r="D25" i="37" s="1"/>
  <c r="C24" i="37"/>
  <c r="C25" i="37" s="1"/>
  <c r="B24" i="37"/>
  <c r="B25" i="37" s="1"/>
  <c r="AQ15" i="37"/>
  <c r="AP15" i="37"/>
  <c r="AO15" i="37"/>
  <c r="AN15" i="37"/>
  <c r="AM15" i="37"/>
  <c r="AL15" i="37"/>
  <c r="AK15" i="37"/>
  <c r="AJ15" i="37"/>
  <c r="AI15" i="37"/>
  <c r="AH15" i="37"/>
  <c r="AG15" i="37"/>
  <c r="AD15" i="37"/>
  <c r="AC15" i="37"/>
  <c r="AB15" i="37"/>
  <c r="AQ6" i="37"/>
  <c r="AQ7" i="37" s="1"/>
  <c r="AP6" i="37"/>
  <c r="AP11" i="37" s="1"/>
  <c r="AO6" i="37"/>
  <c r="AO7" i="37" s="1"/>
  <c r="AN6" i="37"/>
  <c r="AN7" i="37" s="1"/>
  <c r="AM6" i="37"/>
  <c r="AM7" i="37" s="1"/>
  <c r="AL6" i="37"/>
  <c r="AL11" i="37" s="1"/>
  <c r="AK6" i="37"/>
  <c r="AK7" i="37" s="1"/>
  <c r="AJ6" i="37"/>
  <c r="AJ11" i="37" s="1"/>
  <c r="AI6" i="37"/>
  <c r="AI7" i="37" s="1"/>
  <c r="AH6" i="37"/>
  <c r="AH11" i="37" s="1"/>
  <c r="AG6" i="37"/>
  <c r="AG11" i="37" s="1"/>
  <c r="AF6" i="37"/>
  <c r="AF7" i="37" s="1"/>
  <c r="AE6" i="37"/>
  <c r="AE11" i="37" s="1"/>
  <c r="AD6" i="37"/>
  <c r="AD11" i="37" s="1"/>
  <c r="AC6" i="37"/>
  <c r="AC7" i="37" s="1"/>
  <c r="AB6" i="37"/>
  <c r="AB11" i="37" s="1"/>
  <c r="AA6" i="37"/>
  <c r="AA11" i="37" s="1"/>
  <c r="F6" i="37"/>
  <c r="F10" i="37" s="1"/>
  <c r="F11" i="37" s="1"/>
  <c r="C6" i="37"/>
  <c r="AQ4" i="37"/>
  <c r="AP4" i="37"/>
  <c r="AO4" i="37"/>
  <c r="AN4" i="37"/>
  <c r="AM4" i="37"/>
  <c r="AL4" i="37"/>
  <c r="AK4" i="37"/>
  <c r="AJ4" i="37"/>
  <c r="AI4" i="37"/>
  <c r="AH4" i="37"/>
  <c r="AG4" i="37"/>
  <c r="AF4" i="37"/>
  <c r="AE4" i="37"/>
  <c r="AD4" i="37"/>
  <c r="AC4" i="37"/>
  <c r="AB4" i="37"/>
  <c r="AA4" i="37"/>
  <c r="C4" i="37"/>
  <c r="S24" i="36"/>
  <c r="S25" i="36" s="1"/>
  <c r="R24" i="36"/>
  <c r="R25" i="36" s="1"/>
  <c r="Q24" i="36"/>
  <c r="Q25" i="36" s="1"/>
  <c r="P24" i="36"/>
  <c r="P25" i="36" s="1"/>
  <c r="O24" i="36"/>
  <c r="O25" i="36" s="1"/>
  <c r="N24" i="36"/>
  <c r="N25" i="36" s="1"/>
  <c r="M24" i="36"/>
  <c r="M25" i="36" s="1"/>
  <c r="L24" i="36"/>
  <c r="L25" i="36" s="1"/>
  <c r="K24" i="36"/>
  <c r="K25" i="36" s="1"/>
  <c r="J24" i="36"/>
  <c r="J25" i="36" s="1"/>
  <c r="I24" i="36"/>
  <c r="I25" i="36" s="1"/>
  <c r="H24" i="36"/>
  <c r="H25" i="36" s="1"/>
  <c r="G24" i="36"/>
  <c r="G25" i="36" s="1"/>
  <c r="F24" i="36"/>
  <c r="F25" i="36" s="1"/>
  <c r="E24" i="36"/>
  <c r="E25" i="36" s="1"/>
  <c r="D24" i="36"/>
  <c r="D25" i="36" s="1"/>
  <c r="C24" i="36"/>
  <c r="C25" i="36" s="1"/>
  <c r="B24" i="36"/>
  <c r="B25" i="36" s="1"/>
  <c r="AR15" i="36"/>
  <c r="AQ15" i="36"/>
  <c r="AP15" i="36"/>
  <c r="AO15" i="36"/>
  <c r="AN15" i="36"/>
  <c r="AM15" i="36"/>
  <c r="AL15" i="36"/>
  <c r="AK15" i="36"/>
  <c r="AJ15" i="36"/>
  <c r="AI15" i="36"/>
  <c r="AH15" i="36"/>
  <c r="AG15" i="36"/>
  <c r="AF15" i="36"/>
  <c r="AE15" i="36"/>
  <c r="AD15" i="36"/>
  <c r="AC15" i="36"/>
  <c r="AR6" i="36"/>
  <c r="AR7" i="36" s="1"/>
  <c r="AQ6" i="36"/>
  <c r="AQ11" i="36" s="1"/>
  <c r="AP6" i="36"/>
  <c r="AP11" i="36" s="1"/>
  <c r="AO6" i="36"/>
  <c r="AO11" i="36" s="1"/>
  <c r="AN6" i="36"/>
  <c r="AN7" i="36" s="1"/>
  <c r="AM6" i="36"/>
  <c r="AM7" i="36" s="1"/>
  <c r="AL6" i="36"/>
  <c r="AL7" i="36" s="1"/>
  <c r="AK6" i="36"/>
  <c r="AK7" i="36" s="1"/>
  <c r="AJ6" i="36"/>
  <c r="AJ7" i="36" s="1"/>
  <c r="AI6" i="36"/>
  <c r="AI7" i="36" s="1"/>
  <c r="AH6" i="36"/>
  <c r="AH11" i="36" s="1"/>
  <c r="AG6" i="36"/>
  <c r="AG11" i="36" s="1"/>
  <c r="AF6" i="36"/>
  <c r="AF11" i="36" s="1"/>
  <c r="AE6" i="36"/>
  <c r="AE11" i="36" s="1"/>
  <c r="AD6" i="36"/>
  <c r="AD7" i="36" s="1"/>
  <c r="AC6" i="36"/>
  <c r="AC11" i="36" s="1"/>
  <c r="AB6" i="36"/>
  <c r="AB7" i="36" s="1"/>
  <c r="AA6" i="36"/>
  <c r="AA7" i="36" s="1"/>
  <c r="F6" i="36"/>
  <c r="B10" i="36" s="1"/>
  <c r="B11" i="36" s="1"/>
  <c r="C6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C4" i="36"/>
  <c r="S24" i="35"/>
  <c r="S25" i="35" s="1"/>
  <c r="R24" i="35"/>
  <c r="R25" i="35" s="1"/>
  <c r="Q24" i="35"/>
  <c r="Q25" i="35" s="1"/>
  <c r="P24" i="35"/>
  <c r="P25" i="35" s="1"/>
  <c r="O24" i="35"/>
  <c r="O25" i="35" s="1"/>
  <c r="M24" i="35"/>
  <c r="M25" i="35" s="1"/>
  <c r="L24" i="35"/>
  <c r="L25" i="35" s="1"/>
  <c r="K24" i="35"/>
  <c r="K25" i="35" s="1"/>
  <c r="J24" i="35"/>
  <c r="J25" i="35" s="1"/>
  <c r="I24" i="35"/>
  <c r="I25" i="35" s="1"/>
  <c r="H24" i="35"/>
  <c r="H25" i="35" s="1"/>
  <c r="G24" i="35"/>
  <c r="G25" i="35" s="1"/>
  <c r="F24" i="35"/>
  <c r="F25" i="35" s="1"/>
  <c r="E24" i="35"/>
  <c r="E25" i="35" s="1"/>
  <c r="D24" i="35"/>
  <c r="D25" i="35" s="1"/>
  <c r="C24" i="35"/>
  <c r="C25" i="35" s="1"/>
  <c r="B24" i="35"/>
  <c r="B25" i="35" s="1"/>
  <c r="AS15" i="35"/>
  <c r="AR15" i="35"/>
  <c r="AQ15" i="35"/>
  <c r="AL15" i="35"/>
  <c r="AK15" i="35"/>
  <c r="AJ15" i="35"/>
  <c r="AI15" i="35"/>
  <c r="AH15" i="35"/>
  <c r="AG15" i="35"/>
  <c r="AF15" i="35"/>
  <c r="AE15" i="35"/>
  <c r="AD15" i="35"/>
  <c r="AS6" i="35"/>
  <c r="AS7" i="35" s="1"/>
  <c r="AR6" i="35"/>
  <c r="AR11" i="35" s="1"/>
  <c r="AQ6" i="35"/>
  <c r="AQ7" i="35" s="1"/>
  <c r="AP6" i="35"/>
  <c r="AP7" i="35" s="1"/>
  <c r="AO6" i="35"/>
  <c r="AO7" i="35" s="1"/>
  <c r="AM6" i="35"/>
  <c r="AM7" i="35" s="1"/>
  <c r="AL6" i="35"/>
  <c r="AL11" i="35" s="1"/>
  <c r="AK6" i="35"/>
  <c r="AK11" i="35" s="1"/>
  <c r="AJ6" i="35"/>
  <c r="AJ7" i="35" s="1"/>
  <c r="AI6" i="35"/>
  <c r="AI11" i="35" s="1"/>
  <c r="AH6" i="35"/>
  <c r="AH7" i="35" s="1"/>
  <c r="AG6" i="35"/>
  <c r="AG11" i="35" s="1"/>
  <c r="AF6" i="35"/>
  <c r="AF7" i="35" s="1"/>
  <c r="AE6" i="35"/>
  <c r="AE7" i="35" s="1"/>
  <c r="AD6" i="35"/>
  <c r="AD11" i="35" s="1"/>
  <c r="AC6" i="35"/>
  <c r="AC7" i="35" s="1"/>
  <c r="AB6" i="35"/>
  <c r="AB7" i="35" s="1"/>
  <c r="F6" i="35"/>
  <c r="C6" i="35"/>
  <c r="AS4" i="35"/>
  <c r="AR4" i="35"/>
  <c r="AQ4" i="35"/>
  <c r="AP4" i="35"/>
  <c r="AO4" i="35"/>
  <c r="AM4" i="35"/>
  <c r="AL4" i="35"/>
  <c r="AK4" i="35"/>
  <c r="AJ4" i="35"/>
  <c r="AI4" i="35"/>
  <c r="AH4" i="35"/>
  <c r="AG4" i="35"/>
  <c r="AF4" i="35"/>
  <c r="AE4" i="35"/>
  <c r="AD4" i="35"/>
  <c r="AC4" i="35"/>
  <c r="AB4" i="35"/>
  <c r="C4" i="35"/>
  <c r="AR6" i="34"/>
  <c r="AR11" i="34" s="1"/>
  <c r="AR4" i="34"/>
  <c r="S24" i="34"/>
  <c r="S25" i="34" s="1"/>
  <c r="R24" i="34"/>
  <c r="R25" i="34" s="1"/>
  <c r="Q24" i="34"/>
  <c r="Q25" i="34" s="1"/>
  <c r="P24" i="34"/>
  <c r="P25" i="34" s="1"/>
  <c r="O24" i="34"/>
  <c r="O25" i="34" s="1"/>
  <c r="N24" i="34"/>
  <c r="N25" i="34" s="1"/>
  <c r="M24" i="34"/>
  <c r="M25" i="34" s="1"/>
  <c r="L24" i="34"/>
  <c r="L25" i="34" s="1"/>
  <c r="K24" i="34"/>
  <c r="K25" i="34" s="1"/>
  <c r="J24" i="34"/>
  <c r="J25" i="34" s="1"/>
  <c r="I24" i="34"/>
  <c r="I25" i="34" s="1"/>
  <c r="H24" i="34"/>
  <c r="H25" i="34" s="1"/>
  <c r="G24" i="34"/>
  <c r="G25" i="34" s="1"/>
  <c r="F24" i="34"/>
  <c r="F25" i="34" s="1"/>
  <c r="E24" i="34"/>
  <c r="E25" i="34" s="1"/>
  <c r="D24" i="34"/>
  <c r="D25" i="34" s="1"/>
  <c r="C24" i="34"/>
  <c r="C25" i="34" s="1"/>
  <c r="B24" i="34"/>
  <c r="B25" i="34" s="1"/>
  <c r="AK15" i="34"/>
  <c r="AI15" i="34"/>
  <c r="AG15" i="34"/>
  <c r="AF15" i="34"/>
  <c r="AC15" i="34"/>
  <c r="AQ6" i="34"/>
  <c r="AQ7" i="34" s="1"/>
  <c r="AP6" i="34"/>
  <c r="AP7" i="34" s="1"/>
  <c r="AO6" i="34"/>
  <c r="AO11" i="34" s="1"/>
  <c r="AN6" i="34"/>
  <c r="AN11" i="34" s="1"/>
  <c r="AM6" i="34"/>
  <c r="AM11" i="34" s="1"/>
  <c r="AL6" i="34"/>
  <c r="AL11" i="34" s="1"/>
  <c r="AK6" i="34"/>
  <c r="AK7" i="34" s="1"/>
  <c r="AJ6" i="34"/>
  <c r="AJ11" i="34" s="1"/>
  <c r="AI6" i="34"/>
  <c r="AI11" i="34" s="1"/>
  <c r="AH6" i="34"/>
  <c r="AH7" i="34" s="1"/>
  <c r="AG6" i="34"/>
  <c r="AG11" i="34" s="1"/>
  <c r="AF6" i="34"/>
  <c r="AF11" i="34" s="1"/>
  <c r="AE6" i="34"/>
  <c r="AE11" i="34" s="1"/>
  <c r="AD6" i="34"/>
  <c r="AD11" i="34" s="1"/>
  <c r="AC6" i="34"/>
  <c r="AC11" i="34" s="1"/>
  <c r="AB6" i="34"/>
  <c r="AB11" i="34" s="1"/>
  <c r="AA6" i="34"/>
  <c r="AA11" i="34" s="1"/>
  <c r="F6" i="34"/>
  <c r="B10" i="34" s="1"/>
  <c r="B11" i="34" s="1"/>
  <c r="C6" i="34"/>
  <c r="AQ4" i="34"/>
  <c r="AP4" i="34"/>
  <c r="AO4" i="34"/>
  <c r="AN4" i="34"/>
  <c r="AM4" i="34"/>
  <c r="AL4" i="34"/>
  <c r="AK4" i="34"/>
  <c r="AJ4" i="34"/>
  <c r="AI4" i="34"/>
  <c r="AH4" i="34"/>
  <c r="AG4" i="34"/>
  <c r="AF4" i="34"/>
  <c r="AE4" i="34"/>
  <c r="AD4" i="34"/>
  <c r="AC4" i="34"/>
  <c r="AB4" i="34"/>
  <c r="AA4" i="34"/>
  <c r="C4" i="34"/>
  <c r="R24" i="15"/>
  <c r="R25" i="15" s="1"/>
  <c r="Q24" i="15"/>
  <c r="Q25" i="15" s="1"/>
  <c r="P24" i="15"/>
  <c r="P25" i="15" s="1"/>
  <c r="O24" i="15"/>
  <c r="O25" i="15" s="1"/>
  <c r="N24" i="15"/>
  <c r="N25" i="15" s="1"/>
  <c r="M24" i="15"/>
  <c r="M25" i="15" s="1"/>
  <c r="L24" i="15"/>
  <c r="L25" i="15" s="1"/>
  <c r="K24" i="15"/>
  <c r="K25" i="15" s="1"/>
  <c r="J24" i="15"/>
  <c r="J25" i="15" s="1"/>
  <c r="I24" i="15"/>
  <c r="I25" i="15" s="1"/>
  <c r="H24" i="15"/>
  <c r="H25" i="15" s="1"/>
  <c r="G24" i="15"/>
  <c r="G25" i="15" s="1"/>
  <c r="F24" i="15"/>
  <c r="F25" i="15" s="1"/>
  <c r="E24" i="15"/>
  <c r="E25" i="15" s="1"/>
  <c r="D24" i="15"/>
  <c r="D25" i="15" s="1"/>
  <c r="C24" i="15"/>
  <c r="C25" i="15" s="1"/>
  <c r="B24" i="15"/>
  <c r="B25" i="15" s="1"/>
  <c r="AP15" i="15"/>
  <c r="AN15" i="15"/>
  <c r="AQ6" i="15"/>
  <c r="AQ11" i="15" s="1"/>
  <c r="AP6" i="15"/>
  <c r="AP7" i="15" s="1"/>
  <c r="AO6" i="15"/>
  <c r="AO7" i="15" s="1"/>
  <c r="AN6" i="15"/>
  <c r="AN11" i="15" s="1"/>
  <c r="AM6" i="15"/>
  <c r="AM11" i="15" s="1"/>
  <c r="AL6" i="15"/>
  <c r="AL11" i="15" s="1"/>
  <c r="AQ4" i="15"/>
  <c r="AP4" i="15"/>
  <c r="AO4" i="15"/>
  <c r="AN4" i="15"/>
  <c r="AM4" i="15"/>
  <c r="AL4" i="15"/>
  <c r="F6" i="15"/>
  <c r="AH15" i="15"/>
  <c r="AK6" i="15"/>
  <c r="AK7" i="15" s="1"/>
  <c r="AJ6" i="15"/>
  <c r="AJ7" i="15" s="1"/>
  <c r="AI6" i="15"/>
  <c r="AI7" i="15" s="1"/>
  <c r="AB4" i="15"/>
  <c r="AC4" i="15"/>
  <c r="AD4" i="15"/>
  <c r="AE4" i="15"/>
  <c r="AF4" i="15"/>
  <c r="AG4" i="15"/>
  <c r="AH4" i="15"/>
  <c r="AI4" i="15"/>
  <c r="AJ4" i="15"/>
  <c r="AK4" i="15"/>
  <c r="AA4" i="15"/>
  <c r="AA6" i="15"/>
  <c r="AA11" i="15" s="1"/>
  <c r="AB6" i="15"/>
  <c r="AB11" i="15" s="1"/>
  <c r="AC6" i="15"/>
  <c r="AC7" i="15" s="1"/>
  <c r="AD6" i="15"/>
  <c r="AD11" i="15" s="1"/>
  <c r="AE6" i="15"/>
  <c r="AE11" i="15" s="1"/>
  <c r="AF6" i="15"/>
  <c r="AF7" i="15" s="1"/>
  <c r="AG6" i="15"/>
  <c r="AG7" i="15" s="1"/>
  <c r="AH6" i="15"/>
  <c r="AH11" i="15" s="1"/>
  <c r="C6" i="15"/>
  <c r="C4" i="15"/>
  <c r="AJ15" i="15"/>
  <c r="AM15" i="15"/>
  <c r="AC15" i="15"/>
  <c r="AI15" i="15"/>
  <c r="AL15" i="15"/>
  <c r="AQ15" i="15"/>
  <c r="AO15" i="15"/>
  <c r="AK15" i="15"/>
  <c r="AD15" i="15"/>
  <c r="AF15" i="15"/>
  <c r="AL7" i="37"/>
  <c r="AQ15" i="34"/>
  <c r="AO15" i="34"/>
  <c r="AL15" i="34"/>
  <c r="AO15" i="39"/>
  <c r="AN15" i="40"/>
  <c r="AK15" i="40"/>
  <c r="AE15" i="40"/>
  <c r="AH15" i="40"/>
  <c r="AI15" i="40"/>
  <c r="AA15" i="41"/>
  <c r="AD11" i="36"/>
  <c r="AA7" i="39"/>
  <c r="AN11" i="39"/>
  <c r="AN7" i="39"/>
  <c r="AA15" i="37"/>
  <c r="AA15" i="39"/>
  <c r="AE15" i="34"/>
  <c r="AM11" i="37"/>
  <c r="AL11" i="40"/>
  <c r="AE7" i="15"/>
  <c r="AJ15" i="34"/>
  <c r="AN15" i="34"/>
  <c r="AM15" i="34"/>
  <c r="AH15" i="34"/>
  <c r="AD15" i="34"/>
  <c r="AR15" i="34"/>
  <c r="AP15" i="34"/>
  <c r="AG15" i="15"/>
  <c r="AE15" i="15"/>
  <c r="AB15" i="34"/>
  <c r="AF15" i="39"/>
  <c r="AB15" i="38"/>
  <c r="AF15" i="37"/>
  <c r="AC15" i="35"/>
  <c r="AB15" i="36"/>
  <c r="AD7" i="37" l="1"/>
  <c r="AE11" i="41"/>
  <c r="AN11" i="36"/>
  <c r="AI11" i="39"/>
  <c r="AF11" i="15"/>
  <c r="AN7" i="38"/>
  <c r="AC11" i="37"/>
  <c r="AL7" i="39"/>
  <c r="AG11" i="41"/>
  <c r="AA7" i="41"/>
  <c r="AF7" i="41"/>
  <c r="AK11" i="34"/>
  <c r="AQ7" i="36"/>
  <c r="AE11" i="38"/>
  <c r="AB11" i="36"/>
  <c r="AD7" i="34"/>
  <c r="AN7" i="15"/>
  <c r="AK11" i="15"/>
  <c r="AD7" i="38"/>
  <c r="AG11" i="15"/>
  <c r="AM7" i="15"/>
  <c r="AG7" i="36"/>
  <c r="AK11" i="37"/>
  <c r="AB7" i="15"/>
  <c r="AI7" i="34"/>
  <c r="AH7" i="37"/>
  <c r="AA7" i="34"/>
  <c r="AC7" i="38"/>
  <c r="AJ11" i="38"/>
  <c r="AH7" i="15"/>
  <c r="AQ7" i="15"/>
  <c r="AO7" i="34"/>
  <c r="AP7" i="37"/>
  <c r="AP11" i="34"/>
  <c r="AE7" i="36"/>
  <c r="AR11" i="36"/>
  <c r="AC7" i="34"/>
  <c r="AI11" i="36"/>
  <c r="AC7" i="36"/>
  <c r="AF11" i="37"/>
  <c r="AJ7" i="39"/>
  <c r="AF7" i="40"/>
  <c r="AM11" i="36"/>
  <c r="AE7" i="39"/>
  <c r="AO11" i="15"/>
  <c r="AB7" i="39"/>
  <c r="AH11" i="41"/>
  <c r="AG7" i="34"/>
  <c r="AC11" i="41"/>
  <c r="AJ11" i="15"/>
  <c r="AB11" i="41"/>
  <c r="AO7" i="39"/>
  <c r="AA7" i="38"/>
  <c r="AB7" i="37"/>
  <c r="AD7" i="15"/>
  <c r="AM7" i="38"/>
  <c r="AC11" i="15"/>
  <c r="AL11" i="36"/>
  <c r="AG11" i="38"/>
  <c r="AH11" i="39"/>
  <c r="AG7" i="35"/>
  <c r="AL7" i="35"/>
  <c r="AC11" i="35"/>
  <c r="AD7" i="39"/>
  <c r="AM7" i="34"/>
  <c r="AL7" i="15"/>
  <c r="AI11" i="15"/>
  <c r="AJ7" i="37"/>
  <c r="AL7" i="38"/>
  <c r="AF7" i="36"/>
  <c r="AK7" i="40"/>
  <c r="AN11" i="40"/>
  <c r="AP7" i="36"/>
  <c r="AA11" i="36"/>
  <c r="AA7" i="15"/>
  <c r="AK11" i="36"/>
  <c r="AQ11" i="37"/>
  <c r="AG7" i="39"/>
  <c r="AP7" i="38"/>
  <c r="AP11" i="15"/>
  <c r="AJ11" i="36"/>
  <c r="AI11" i="37"/>
  <c r="AK11" i="39"/>
  <c r="AE7" i="37"/>
  <c r="AB7" i="38"/>
  <c r="AK7" i="38"/>
  <c r="AC11" i="39"/>
  <c r="AD11" i="41"/>
  <c r="F27" i="37"/>
  <c r="AE15" i="37" s="1"/>
  <c r="AA17" i="37" s="1"/>
  <c r="N11" i="37" s="1"/>
  <c r="AO11" i="37"/>
  <c r="AF11" i="38"/>
  <c r="AI11" i="38"/>
  <c r="AL7" i="34"/>
  <c r="AQ11" i="34"/>
  <c r="AI7" i="41"/>
  <c r="AH11" i="34"/>
  <c r="AH11" i="35"/>
  <c r="AA7" i="37"/>
  <c r="AA11" i="40"/>
  <c r="AJ7" i="34"/>
  <c r="AE7" i="34"/>
  <c r="AR7" i="34"/>
  <c r="AQ11" i="35"/>
  <c r="AF7" i="34"/>
  <c r="AH7" i="38"/>
  <c r="AG7" i="37"/>
  <c r="AM11" i="39"/>
  <c r="AB7" i="34"/>
  <c r="AF7" i="39"/>
  <c r="AN7" i="34"/>
  <c r="AH7" i="36"/>
  <c r="AO7" i="36"/>
  <c r="AN11" i="37"/>
  <c r="AD11" i="40"/>
  <c r="B27" i="34"/>
  <c r="AA15" i="34" s="1"/>
  <c r="AA17" i="34" s="1"/>
  <c r="J11" i="34" s="1"/>
  <c r="B27" i="36"/>
  <c r="AA15" i="36" s="1"/>
  <c r="AA17" i="36" s="1"/>
  <c r="H11" i="36" s="1"/>
  <c r="AS11" i="35"/>
  <c r="AK7" i="35"/>
  <c r="AI7" i="35"/>
  <c r="AD7" i="35"/>
  <c r="AB11" i="35"/>
  <c r="AR7" i="35"/>
  <c r="AE11" i="35"/>
  <c r="AF11" i="35"/>
  <c r="AJ11" i="35"/>
  <c r="AM11" i="35"/>
  <c r="AO11" i="35"/>
  <c r="AP11" i="35"/>
  <c r="B27" i="38"/>
  <c r="AA15" i="38" s="1"/>
  <c r="AA17" i="38" s="1"/>
  <c r="L11" i="38" s="1"/>
  <c r="F27" i="39"/>
  <c r="AE15" i="39" s="1"/>
  <c r="AA17" i="39" s="1"/>
  <c r="L11" i="39" s="1"/>
  <c r="AE11" i="40"/>
  <c r="AC7" i="40"/>
  <c r="AI7" i="40"/>
  <c r="AH11" i="40"/>
  <c r="AB11" i="40"/>
  <c r="AM11" i="40"/>
  <c r="AG7" i="40"/>
  <c r="Y8" i="41" l="1"/>
  <c r="G4" i="41" s="1"/>
  <c r="Y8" i="15"/>
  <c r="G5" i="15" s="1"/>
  <c r="Y12" i="41"/>
  <c r="Y12" i="34"/>
  <c r="Y12" i="15"/>
  <c r="Y12" i="38"/>
  <c r="Y8" i="36"/>
  <c r="Y8" i="39"/>
  <c r="G4" i="39" s="1"/>
  <c r="Y12" i="39"/>
  <c r="Y12" i="36"/>
  <c r="Y8" i="37"/>
  <c r="G5" i="37" s="1"/>
  <c r="Y12" i="37"/>
  <c r="Y8" i="38"/>
  <c r="G4" i="38" s="1"/>
  <c r="Y8" i="34"/>
  <c r="G4" i="36"/>
  <c r="G5" i="36"/>
  <c r="D11" i="34"/>
  <c r="D10" i="34" s="1"/>
  <c r="Z8" i="35"/>
  <c r="G5" i="35" s="1"/>
  <c r="M11" i="34"/>
  <c r="M10" i="34" s="1"/>
  <c r="F11" i="34"/>
  <c r="F27" i="34" s="1"/>
  <c r="S11" i="34"/>
  <c r="S27" i="34" s="1"/>
  <c r="N11" i="34"/>
  <c r="N10" i="34" s="1"/>
  <c r="P11" i="34"/>
  <c r="P27" i="34" s="1"/>
  <c r="Q11" i="34"/>
  <c r="Q27" i="34" s="1"/>
  <c r="K11" i="34"/>
  <c r="K27" i="34" s="1"/>
  <c r="O11" i="34"/>
  <c r="O27" i="34" s="1"/>
  <c r="I11" i="34"/>
  <c r="I10" i="34" s="1"/>
  <c r="H11" i="34"/>
  <c r="H27" i="34" s="1"/>
  <c r="G11" i="34"/>
  <c r="G10" i="34" s="1"/>
  <c r="R11" i="34"/>
  <c r="R27" i="34" s="1"/>
  <c r="C11" i="34"/>
  <c r="C10" i="34" s="1"/>
  <c r="L11" i="34"/>
  <c r="L27" i="34" s="1"/>
  <c r="E11" i="34"/>
  <c r="E10" i="34" s="1"/>
  <c r="J27" i="34"/>
  <c r="J10" i="34"/>
  <c r="R11" i="36"/>
  <c r="R27" i="36" s="1"/>
  <c r="N11" i="36"/>
  <c r="N10" i="36" s="1"/>
  <c r="E11" i="36"/>
  <c r="E27" i="36" s="1"/>
  <c r="P11" i="36"/>
  <c r="P27" i="36" s="1"/>
  <c r="K11" i="36"/>
  <c r="K27" i="36" s="1"/>
  <c r="F11" i="36"/>
  <c r="F27" i="36" s="1"/>
  <c r="S11" i="36"/>
  <c r="S10" i="36" s="1"/>
  <c r="I11" i="36"/>
  <c r="I27" i="36" s="1"/>
  <c r="L11" i="36"/>
  <c r="L10" i="36" s="1"/>
  <c r="C11" i="36"/>
  <c r="C10" i="36" s="1"/>
  <c r="G11" i="36"/>
  <c r="G10" i="36" s="1"/>
  <c r="Q11" i="36"/>
  <c r="Q27" i="36" s="1"/>
  <c r="M11" i="36"/>
  <c r="M10" i="36" s="1"/>
  <c r="J11" i="36"/>
  <c r="J27" i="36" s="1"/>
  <c r="O11" i="36"/>
  <c r="O10" i="36" s="1"/>
  <c r="D11" i="36"/>
  <c r="D10" i="36" s="1"/>
  <c r="H10" i="36"/>
  <c r="H27" i="36"/>
  <c r="Z12" i="35"/>
  <c r="I11" i="37"/>
  <c r="I27" i="37" s="1"/>
  <c r="G11" i="37"/>
  <c r="G27" i="37" s="1"/>
  <c r="R11" i="37"/>
  <c r="R27" i="37" s="1"/>
  <c r="Q11" i="37"/>
  <c r="Q27" i="37" s="1"/>
  <c r="C11" i="37"/>
  <c r="C10" i="37" s="1"/>
  <c r="E11" i="37"/>
  <c r="E27" i="37" s="1"/>
  <c r="M11" i="37"/>
  <c r="M27" i="37" s="1"/>
  <c r="O11" i="37"/>
  <c r="O10" i="37" s="1"/>
  <c r="L11" i="37"/>
  <c r="L27" i="37" s="1"/>
  <c r="B11" i="37"/>
  <c r="B27" i="37" s="1"/>
  <c r="K11" i="37"/>
  <c r="K27" i="37" s="1"/>
  <c r="P11" i="37"/>
  <c r="P27" i="37" s="1"/>
  <c r="H11" i="37"/>
  <c r="H10" i="37" s="1"/>
  <c r="J11" i="37"/>
  <c r="J10" i="37" s="1"/>
  <c r="D11" i="37"/>
  <c r="D27" i="37" s="1"/>
  <c r="N10" i="37"/>
  <c r="N27" i="37"/>
  <c r="C11" i="38"/>
  <c r="C27" i="38" s="1"/>
  <c r="J11" i="38"/>
  <c r="J27" i="38" s="1"/>
  <c r="G11" i="38"/>
  <c r="G10" i="38" s="1"/>
  <c r="F11" i="38"/>
  <c r="F10" i="38" s="1"/>
  <c r="P11" i="38"/>
  <c r="P27" i="38" s="1"/>
  <c r="K11" i="38"/>
  <c r="K27" i="38" s="1"/>
  <c r="O11" i="38"/>
  <c r="O10" i="38" s="1"/>
  <c r="D11" i="38"/>
  <c r="D10" i="38" s="1"/>
  <c r="I11" i="38"/>
  <c r="I27" i="38" s="1"/>
  <c r="Q11" i="38"/>
  <c r="Q10" i="38" s="1"/>
  <c r="N11" i="38"/>
  <c r="N10" i="38" s="1"/>
  <c r="H11" i="38"/>
  <c r="H27" i="38" s="1"/>
  <c r="E11" i="38"/>
  <c r="E27" i="38" s="1"/>
  <c r="M11" i="38"/>
  <c r="M10" i="38" s="1"/>
  <c r="L27" i="38"/>
  <c r="L10" i="38"/>
  <c r="N11" i="39"/>
  <c r="N27" i="39" s="1"/>
  <c r="P11" i="39"/>
  <c r="P27" i="39" s="1"/>
  <c r="C11" i="39"/>
  <c r="C10" i="39" s="1"/>
  <c r="E11" i="39"/>
  <c r="E10" i="39" s="1"/>
  <c r="D11" i="39"/>
  <c r="D27" i="39" s="1"/>
  <c r="B11" i="39"/>
  <c r="B27" i="39" s="1"/>
  <c r="H11" i="39"/>
  <c r="H27" i="39" s="1"/>
  <c r="J11" i="39"/>
  <c r="J10" i="39" s="1"/>
  <c r="I11" i="39"/>
  <c r="I27" i="39" s="1"/>
  <c r="K11" i="39"/>
  <c r="K10" i="39" s="1"/>
  <c r="M11" i="39"/>
  <c r="M27" i="39" s="1"/>
  <c r="O11" i="39"/>
  <c r="O27" i="39" s="1"/>
  <c r="G11" i="39"/>
  <c r="G10" i="39" s="1"/>
  <c r="L10" i="39"/>
  <c r="L27" i="39"/>
  <c r="Y8" i="40"/>
  <c r="G5" i="40" s="1"/>
  <c r="Y12" i="40"/>
  <c r="G5" i="41" l="1"/>
  <c r="G4" i="15"/>
  <c r="G5" i="39"/>
  <c r="G4" i="35"/>
  <c r="P10" i="34"/>
  <c r="R10" i="36"/>
  <c r="G4" i="37"/>
  <c r="G5" i="38"/>
  <c r="J27" i="39"/>
  <c r="C10" i="38"/>
  <c r="Q27" i="38"/>
  <c r="D27" i="34"/>
  <c r="G27" i="34"/>
  <c r="H10" i="34"/>
  <c r="N27" i="34"/>
  <c r="M27" i="34"/>
  <c r="O10" i="34"/>
  <c r="S10" i="34"/>
  <c r="F10" i="34"/>
  <c r="D10" i="37"/>
  <c r="I10" i="36"/>
  <c r="G5" i="34"/>
  <c r="G4" i="34"/>
  <c r="J27" i="37"/>
  <c r="S27" i="36"/>
  <c r="G4" i="40"/>
  <c r="I10" i="37"/>
  <c r="L27" i="36"/>
  <c r="B10" i="15"/>
  <c r="B11" i="15" s="1"/>
  <c r="B27" i="15" s="1"/>
  <c r="AA15" i="15" s="1"/>
  <c r="C27" i="34"/>
  <c r="K10" i="34"/>
  <c r="F10" i="36"/>
  <c r="P10" i="36"/>
  <c r="N27" i="36"/>
  <c r="P10" i="38"/>
  <c r="E10" i="37"/>
  <c r="Q10" i="34"/>
  <c r="E27" i="34"/>
  <c r="R10" i="34"/>
  <c r="I27" i="34"/>
  <c r="L10" i="34"/>
  <c r="M27" i="36"/>
  <c r="Q10" i="36"/>
  <c r="K10" i="36"/>
  <c r="G27" i="36"/>
  <c r="D27" i="36"/>
  <c r="O27" i="36"/>
  <c r="E10" i="36"/>
  <c r="C27" i="36"/>
  <c r="J10" i="36"/>
  <c r="C27" i="37"/>
  <c r="H27" i="37"/>
  <c r="O27" i="37"/>
  <c r="M10" i="37"/>
  <c r="K10" i="37"/>
  <c r="L10" i="37"/>
  <c r="R10" i="37"/>
  <c r="P10" i="37"/>
  <c r="Q10" i="37"/>
  <c r="B10" i="37"/>
  <c r="G10" i="37"/>
  <c r="H10" i="38"/>
  <c r="M27" i="38"/>
  <c r="E10" i="38"/>
  <c r="K10" i="38"/>
  <c r="D27" i="38"/>
  <c r="G27" i="38"/>
  <c r="N27" i="38"/>
  <c r="I10" i="38"/>
  <c r="F27" i="38"/>
  <c r="J10" i="38"/>
  <c r="O27" i="38"/>
  <c r="M10" i="39"/>
  <c r="B10" i="39"/>
  <c r="D10" i="39"/>
  <c r="E27" i="39"/>
  <c r="C27" i="39"/>
  <c r="O10" i="39"/>
  <c r="G27" i="39"/>
  <c r="H10" i="39"/>
  <c r="K27" i="39"/>
  <c r="I10" i="39"/>
  <c r="N10" i="39"/>
  <c r="P10" i="39"/>
  <c r="AD15" i="40"/>
  <c r="AB15" i="40"/>
  <c r="B10" i="40"/>
  <c r="B11" i="40" s="1"/>
  <c r="B27" i="40" s="1"/>
  <c r="AA15" i="40" s="1"/>
  <c r="AC15" i="40"/>
  <c r="AA17" i="40" l="1"/>
  <c r="H11" i="40" s="1"/>
  <c r="F11" i="40" l="1"/>
  <c r="F27" i="40" s="1"/>
  <c r="L11" i="40"/>
  <c r="L27" i="40" s="1"/>
  <c r="M11" i="40"/>
  <c r="M10" i="40" s="1"/>
  <c r="G11" i="40"/>
  <c r="G10" i="40" s="1"/>
  <c r="J11" i="40"/>
  <c r="J27" i="40" s="1"/>
  <c r="K11" i="40"/>
  <c r="K27" i="40" s="1"/>
  <c r="C11" i="40"/>
  <c r="C27" i="40" s="1"/>
  <c r="N11" i="40"/>
  <c r="N10" i="40" s="1"/>
  <c r="D11" i="40"/>
  <c r="D27" i="40" s="1"/>
  <c r="E11" i="40"/>
  <c r="E10" i="40" s="1"/>
  <c r="O11" i="40"/>
  <c r="O10" i="40" s="1"/>
  <c r="I11" i="40"/>
  <c r="I10" i="40" s="1"/>
  <c r="H27" i="40"/>
  <c r="H10" i="40"/>
  <c r="M27" i="40" l="1"/>
  <c r="F10" i="40"/>
  <c r="G27" i="40"/>
  <c r="L10" i="40"/>
  <c r="J10" i="40"/>
  <c r="N27" i="40"/>
  <c r="C10" i="40"/>
  <c r="D10" i="40"/>
  <c r="E27" i="40"/>
  <c r="O27" i="40"/>
  <c r="K10" i="40"/>
  <c r="I27" i="40"/>
  <c r="AP15" i="35" l="1"/>
  <c r="AO15" i="35" l="1"/>
  <c r="AN15" i="35"/>
  <c r="B10" i="35"/>
  <c r="B11" i="35" s="1"/>
  <c r="B27" i="35" s="1"/>
  <c r="AB15" i="35" s="1"/>
  <c r="AM15" i="35"/>
  <c r="AB17" i="35" l="1"/>
  <c r="O11" i="35" s="1"/>
  <c r="O10" i="35" s="1"/>
  <c r="G11" i="35" l="1"/>
  <c r="G10" i="35" s="1"/>
  <c r="F11" i="35"/>
  <c r="F27" i="35" s="1"/>
  <c r="Q11" i="35"/>
  <c r="Q27" i="35" s="1"/>
  <c r="D11" i="35"/>
  <c r="D27" i="35" s="1"/>
  <c r="M11" i="35"/>
  <c r="M27" i="35" s="1"/>
  <c r="E11" i="35"/>
  <c r="E27" i="35" s="1"/>
  <c r="C11" i="35"/>
  <c r="C10" i="35" s="1"/>
  <c r="H11" i="35"/>
  <c r="H10" i="35" s="1"/>
  <c r="S11" i="35"/>
  <c r="S10" i="35" s="1"/>
  <c r="N11" i="35"/>
  <c r="N10" i="35" s="1"/>
  <c r="P11" i="35"/>
  <c r="P27" i="35" s="1"/>
  <c r="L11" i="35"/>
  <c r="L27" i="35" s="1"/>
  <c r="J11" i="35"/>
  <c r="J27" i="35" s="1"/>
  <c r="R11" i="35"/>
  <c r="R27" i="35" s="1"/>
  <c r="I11" i="35"/>
  <c r="I10" i="35" s="1"/>
  <c r="K11" i="35"/>
  <c r="K27" i="35" s="1"/>
  <c r="O27" i="35"/>
  <c r="N27" i="35" l="1"/>
  <c r="F10" i="35"/>
  <c r="D10" i="35"/>
  <c r="J10" i="35"/>
  <c r="E10" i="35"/>
  <c r="P10" i="35"/>
  <c r="M10" i="35"/>
  <c r="K10" i="35"/>
  <c r="C27" i="35"/>
  <c r="I27" i="35"/>
  <c r="L10" i="35"/>
  <c r="S27" i="35"/>
  <c r="Q10" i="35"/>
  <c r="G27" i="35"/>
  <c r="H27" i="35"/>
  <c r="R10" i="35"/>
  <c r="AB15" i="15"/>
  <c r="AA17" i="15" s="1"/>
  <c r="M11" i="15" s="1"/>
  <c r="N11" i="15" l="1"/>
  <c r="N27" i="15" s="1"/>
  <c r="H11" i="15"/>
  <c r="H27" i="15" s="1"/>
  <c r="G11" i="15"/>
  <c r="M27" i="15"/>
  <c r="M10" i="15"/>
  <c r="R11" i="15"/>
  <c r="K11" i="15"/>
  <c r="D11" i="15"/>
  <c r="L11" i="15"/>
  <c r="E11" i="15"/>
  <c r="I11" i="15"/>
  <c r="Q11" i="15"/>
  <c r="P11" i="15"/>
  <c r="C11" i="15"/>
  <c r="O11" i="15"/>
  <c r="J11" i="15"/>
  <c r="F11" i="15"/>
  <c r="H10" i="15" l="1"/>
  <c r="N10" i="15"/>
  <c r="G10" i="15"/>
  <c r="G27" i="15"/>
  <c r="F27" i="15"/>
  <c r="F10" i="15"/>
  <c r="E27" i="15"/>
  <c r="E10" i="15"/>
  <c r="C10" i="15"/>
  <c r="C27" i="15"/>
  <c r="L27" i="15"/>
  <c r="L10" i="15"/>
  <c r="K27" i="15"/>
  <c r="K10" i="15"/>
  <c r="J10" i="15"/>
  <c r="J27" i="15"/>
  <c r="R10" i="15"/>
  <c r="R27" i="15"/>
  <c r="I27" i="15"/>
  <c r="I10" i="15"/>
  <c r="O10" i="15"/>
  <c r="O27" i="15"/>
  <c r="D27" i="15"/>
  <c r="D10" i="15"/>
  <c r="P10" i="15"/>
  <c r="P27" i="15"/>
  <c r="Q10" i="15"/>
  <c r="Q27" i="15"/>
  <c r="AG15" i="41" l="1"/>
  <c r="AI15" i="41"/>
  <c r="AB15" i="41"/>
  <c r="AD15" i="41"/>
  <c r="D10" i="41"/>
  <c r="D11" i="41" s="1"/>
  <c r="D27" i="41" s="1"/>
  <c r="AC15" i="41" s="1"/>
  <c r="AA17" i="41" s="1"/>
  <c r="G11" i="41" l="1"/>
  <c r="J11" i="41"/>
  <c r="F11" i="41"/>
  <c r="I11" i="41"/>
  <c r="B11" i="41"/>
  <c r="H11" i="41"/>
  <c r="C11" i="41"/>
  <c r="E11" i="41"/>
  <c r="F27" i="41" l="1"/>
  <c r="F10" i="41"/>
  <c r="C10" i="41"/>
  <c r="C27" i="41"/>
  <c r="H27" i="41"/>
  <c r="H10" i="41"/>
  <c r="J27" i="41"/>
  <c r="J10" i="41"/>
  <c r="E10" i="41"/>
  <c r="E27" i="41"/>
  <c r="B10" i="41"/>
  <c r="B27" i="41"/>
  <c r="I27" i="41"/>
  <c r="I10" i="41"/>
  <c r="G27" i="41"/>
  <c r="G10" i="41"/>
</calcChain>
</file>

<file path=xl/sharedStrings.xml><?xml version="1.0" encoding="utf-8"?>
<sst xmlns="http://schemas.openxmlformats.org/spreadsheetml/2006/main" count="514" uniqueCount="95">
  <si>
    <t>Yield</t>
  </si>
  <si>
    <t>Income</t>
  </si>
  <si>
    <t>Corn</t>
  </si>
  <si>
    <t>Soybean</t>
  </si>
  <si>
    <t>Barley</t>
  </si>
  <si>
    <t>Drybeans</t>
  </si>
  <si>
    <t>Oil Snflr</t>
  </si>
  <si>
    <t>Canola</t>
  </si>
  <si>
    <t>Flax</t>
  </si>
  <si>
    <t>Durum</t>
  </si>
  <si>
    <t>Field Pea</t>
  </si>
  <si>
    <t>S. Wht</t>
  </si>
  <si>
    <t>Oats</t>
  </si>
  <si>
    <t>Variable costs:</t>
  </si>
  <si>
    <t>Base ROVC</t>
  </si>
  <si>
    <t>Conf Snflr</t>
  </si>
  <si>
    <t>ROVC intermediate step</t>
  </si>
  <si>
    <t>Lentils</t>
  </si>
  <si>
    <t xml:space="preserve">         - Crop insurance for corn is only available by written agreement. An estimate is used.</t>
  </si>
  <si>
    <r>
      <t>Note</t>
    </r>
    <r>
      <rPr>
        <sz val="10"/>
        <rFont val="Arial"/>
        <family val="2"/>
      </rPr>
      <t xml:space="preserve">: - Only variable costs are considered in this comparison. You can include an amount under "misc."  </t>
    </r>
  </si>
  <si>
    <t xml:space="preserve">           to account for any differences between crops in fixed costs, labor, management and risk.</t>
  </si>
  <si>
    <t>Instructions:</t>
  </si>
  <si>
    <t>Adjustments for Fixed Costs:</t>
  </si>
  <si>
    <t>**NDSU and its entities makes no warranties, either expressed or implied, concerning this program.**</t>
  </si>
  <si>
    <t>The underlying assumption is that fixed costs, such as machinery ownership, land, and owner’s labor and</t>
  </si>
  <si>
    <t>potential crop for which you do not have all the necessary equipment, there will likely be additional fixed</t>
  </si>
  <si>
    <t>labor and management is hired it should be included in the variable costs.  If all the labor and management</t>
  </si>
  <si>
    <t>is owner-operator contribution it would be considered a fixed cost and could be excluded.  Even in this</t>
  </si>
  <si>
    <t xml:space="preserve">management, do not change between crop choices and therefore do not need to be included in the analysis. </t>
  </si>
  <si>
    <t>In practice, there may be differences in fixed costs that should be considered.  If you are considering a</t>
  </si>
  <si>
    <t>costs.   For example, if you are considering corn but would have to purchase a corn planter, there would be</t>
  </si>
  <si>
    <t>considered a variable cost and should be included as a miscellaneous cost.</t>
  </si>
  <si>
    <t>Another option would be to hire someone to plant corn.  In this case the custom planting charge would be</t>
  </si>
  <si>
    <t>an additional fixed cost for machinery ownership that should be entered.  A per acre amount, about 10</t>
  </si>
  <si>
    <t>percent of the purchase price divided by the number of expected corn acres, could be entered under “misc.”</t>
  </si>
  <si>
    <t>Scroll down to view map of regions</t>
  </si>
  <si>
    <t>expected price.  The prices of competing crops that are necessary to provide the same return over variable</t>
  </si>
  <si>
    <t xml:space="preserve">are only guides for large multi-county regions.  Please enter your own information.   Entries can be made </t>
  </si>
  <si>
    <t>in the yellow colored cells.</t>
  </si>
  <si>
    <t>futures price</t>
  </si>
  <si>
    <t>Enter the</t>
  </si>
  <si>
    <t xml:space="preserve">Expected      </t>
  </si>
  <si>
    <t>local cash price</t>
  </si>
  <si>
    <t>Relative Price</t>
  </si>
  <si>
    <t>Enter expected local basis (cash-futures)</t>
  </si>
  <si>
    <t xml:space="preserve"> Seed</t>
  </si>
  <si>
    <t xml:space="preserve"> Herbicide</t>
  </si>
  <si>
    <t xml:space="preserve"> Fungicide</t>
  </si>
  <si>
    <t xml:space="preserve"> Insecticide</t>
  </si>
  <si>
    <t xml:space="preserve"> Fertilizer</t>
  </si>
  <si>
    <t xml:space="preserve"> Crop Insurance</t>
  </si>
  <si>
    <t xml:space="preserve"> Fuel &amp; Lube</t>
  </si>
  <si>
    <t xml:space="preserve"> Repairs</t>
  </si>
  <si>
    <t xml:space="preserve"> Misc.</t>
  </si>
  <si>
    <t xml:space="preserve"> Operating Int.</t>
  </si>
  <si>
    <t>Total Var.Costs</t>
  </si>
  <si>
    <t>Return Over</t>
  </si>
  <si>
    <t>Variable Costs</t>
  </si>
  <si>
    <t xml:space="preserve"> Drying</t>
  </si>
  <si>
    <t xml:space="preserve">Select reference crop </t>
  </si>
  <si>
    <t>Crop selected=1</t>
  </si>
  <si>
    <t>Has futures mkt=1</t>
  </si>
  <si>
    <t>W.Wht</t>
  </si>
  <si>
    <t>Select your region using the tabs at the bottom of this screen.  Designate a "reference crop" and enter its</t>
  </si>
  <si>
    <t>Additional labor, management and risk associated with a crop may or may not be considered.  If the</t>
  </si>
  <si>
    <t>situation, you may want to add some cost under "misc." if you would only want to produce the crop when</t>
  </si>
  <si>
    <t xml:space="preserve">an adequate reward would be received for the extra time and management required relative to other crops </t>
  </si>
  <si>
    <t xml:space="preserve">under consideration. A similar rationale could be used if a crop was considered higher risk. Any additional </t>
  </si>
  <si>
    <t>charges could be included as a miscellaneous cost.</t>
  </si>
  <si>
    <t>Prices which provide the same Return over Variable Costs between crops - North West N.D.</t>
  </si>
  <si>
    <t>Prices which provide the same Return over Variable Costs between crops - South West N.D.</t>
  </si>
  <si>
    <t>Prices which provide the same Return over Variable Costs between crops - North Central N.D.</t>
  </si>
  <si>
    <t>Mustard</t>
  </si>
  <si>
    <t>Prices which provide the same Return over Variable Costs between crops - South Central N.D.</t>
  </si>
  <si>
    <t>Prices which provide the same Return over Variable Costs between crops - East Central N.D.</t>
  </si>
  <si>
    <t>Prices which provide the same Return over Variable Costs between crops - North East N.D.</t>
  </si>
  <si>
    <t>Prices which provide the same Return over Variable Costs between crops - South East N.D.</t>
  </si>
  <si>
    <t>Prices which provide the same Return over Variable Costs between crops - North Valley N.D.</t>
  </si>
  <si>
    <t>Prices which provide the same Return over Variable Costs between crops - South Valley N.D.</t>
  </si>
  <si>
    <t>Safflower</t>
  </si>
  <si>
    <t>Buckwht</t>
  </si>
  <si>
    <t>Millet</t>
  </si>
  <si>
    <t>Chickpea</t>
  </si>
  <si>
    <t>Rye</t>
  </si>
  <si>
    <t>No price message=1</t>
  </si>
  <si>
    <t>Use 3 dec.places=1</t>
  </si>
  <si>
    <t>&lt;- if 0 then message to enter cash price if no futures market</t>
  </si>
  <si>
    <t>&lt;- if 1 then 3 dec. places in reference crop price section</t>
  </si>
  <si>
    <t>Reference crop 3dec.</t>
  </si>
  <si>
    <t xml:space="preserve">Annual interest rate for variable costs </t>
  </si>
  <si>
    <t>Developed by: Dwight Aakre and Andrew Swenson, NDSU Extension Service</t>
  </si>
  <si>
    <t>Updated by: Ron Haugen, NDSU Extension Service</t>
  </si>
  <si>
    <t>costs as the base crop are displayed.   The yields per harvested acre are seven year, 2014-2020, olympic</t>
  </si>
  <si>
    <r>
      <t xml:space="preserve">averages.  The variable costs are from the </t>
    </r>
    <r>
      <rPr>
        <sz val="10"/>
        <rFont val="Arial"/>
        <family val="2"/>
      </rPr>
      <t>NDSU</t>
    </r>
    <r>
      <rPr>
        <b/>
        <sz val="10"/>
        <rFont val="Arial"/>
        <family val="2"/>
      </rPr>
      <t xml:space="preserve"> 2023</t>
    </r>
    <r>
      <rPr>
        <sz val="10"/>
        <rFont val="Arial"/>
        <family val="2"/>
      </rPr>
      <t xml:space="preserve"> projected budgets.  The yields and variable costs</t>
    </r>
  </si>
  <si>
    <t>CROP COMPARE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</si>
</sst>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3" tint="0.399975585192419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quotePrefix="1"/>
    <xf numFmtId="0" fontId="0" fillId="0" borderId="0" xfId="0" applyFill="1"/>
    <xf numFmtId="0" fontId="0" fillId="0" borderId="0" xfId="0" applyBorder="1"/>
    <xf numFmtId="164" fontId="1" fillId="3" borderId="0" xfId="0" applyNumberFormat="1" applyFont="1" applyFill="1" applyBorder="1"/>
    <xf numFmtId="164" fontId="0" fillId="0" borderId="0" xfId="0" applyNumberFormat="1" applyBorder="1"/>
    <xf numFmtId="0" fontId="0" fillId="4" borderId="0" xfId="0" applyFill="1" applyBorder="1" applyProtection="1">
      <protection locked="0"/>
    </xf>
    <xf numFmtId="164" fontId="0" fillId="4" borderId="0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8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0" fillId="4" borderId="0" xfId="0" applyFill="1" applyBorder="1" applyAlignment="1" applyProtection="1">
      <alignment horizontal="right"/>
      <protection locked="0"/>
    </xf>
    <xf numFmtId="2" fontId="0" fillId="2" borderId="0" xfId="0" applyNumberFormat="1" applyFill="1" applyBorder="1"/>
    <xf numFmtId="0" fontId="0" fillId="3" borderId="0" xfId="0" applyFill="1" applyBorder="1"/>
    <xf numFmtId="0" fontId="5" fillId="0" borderId="0" xfId="0" quotePrefix="1" applyFont="1" applyBorder="1"/>
    <xf numFmtId="164" fontId="1" fillId="5" borderId="0" xfId="0" applyNumberFormat="1" applyFont="1" applyFill="1" applyBorder="1"/>
    <xf numFmtId="0" fontId="3" fillId="0" borderId="0" xfId="0" applyFont="1" applyBorder="1"/>
    <xf numFmtId="0" fontId="0" fillId="4" borderId="0" xfId="0" applyFill="1"/>
    <xf numFmtId="0" fontId="0" fillId="4" borderId="1" xfId="0" applyFill="1" applyBorder="1" applyAlignment="1" applyProtection="1">
      <protection locked="0"/>
    </xf>
    <xf numFmtId="0" fontId="5" fillId="0" borderId="0" xfId="0" applyFont="1" applyFill="1"/>
    <xf numFmtId="0" fontId="0" fillId="0" borderId="1" xfId="0" applyFill="1" applyBorder="1"/>
    <xf numFmtId="0" fontId="5" fillId="0" borderId="0" xfId="0" applyFont="1" applyFill="1" applyBorder="1"/>
    <xf numFmtId="0" fontId="0" fillId="6" borderId="0" xfId="0" applyFill="1"/>
    <xf numFmtId="0" fontId="5" fillId="0" borderId="0" xfId="0" applyFont="1"/>
    <xf numFmtId="10" fontId="1" fillId="6" borderId="0" xfId="1" applyNumberFormat="1" applyFont="1" applyFill="1"/>
    <xf numFmtId="0" fontId="0" fillId="0" borderId="0" xfId="0" quotePrefix="1" applyFont="1" applyAlignment="1">
      <alignment horizontal="left"/>
    </xf>
    <xf numFmtId="0" fontId="10" fillId="0" borderId="0" xfId="0" applyFont="1" applyAlignment="1"/>
    <xf numFmtId="0" fontId="11" fillId="0" borderId="0" xfId="0" quotePrefix="1" applyFont="1"/>
    <xf numFmtId="165" fontId="0" fillId="0" borderId="0" xfId="0" applyNumberFormat="1" applyBorder="1"/>
    <xf numFmtId="165" fontId="0" fillId="2" borderId="0" xfId="0" applyNumberFormat="1" applyFill="1" applyBorder="1"/>
    <xf numFmtId="0" fontId="1" fillId="0" borderId="0" xfId="0" applyFont="1"/>
    <xf numFmtId="0" fontId="10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97"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34</xdr:row>
      <xdr:rowOff>57150</xdr:rowOff>
    </xdr:from>
    <xdr:to>
      <xdr:col>11</xdr:col>
      <xdr:colOff>276225</xdr:colOff>
      <xdr:row>61</xdr:row>
      <xdr:rowOff>28575</xdr:rowOff>
    </xdr:to>
    <xdr:pic>
      <xdr:nvPicPr>
        <xdr:cNvPr id="1169" name="Picture 1" descr="ND Map for Budget Regions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29275"/>
          <a:ext cx="6305550" cy="434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3"/>
  <sheetViews>
    <sheetView showGridLines="0" tabSelected="1" workbookViewId="0">
      <selection activeCell="J2" sqref="J2"/>
    </sheetView>
  </sheetViews>
  <sheetFormatPr defaultRowHeight="12.75" x14ac:dyDescent="0.2"/>
  <cols>
    <col min="1" max="1" width="3.140625" style="13" customWidth="1"/>
    <col min="2" max="2" width="9.140625" style="13" customWidth="1"/>
    <col min="3" max="16384" width="9.140625" style="13"/>
  </cols>
  <sheetData>
    <row r="1" spans="2:11" s="11" customFormat="1" ht="18" x14ac:dyDescent="0.25">
      <c r="C1" s="32"/>
      <c r="D1" s="37" t="s">
        <v>94</v>
      </c>
      <c r="E1" s="37"/>
      <c r="F1" s="37"/>
      <c r="G1" s="37"/>
      <c r="H1" s="37"/>
      <c r="I1" s="32"/>
      <c r="J1" s="32"/>
    </row>
    <row r="2" spans="2:11" s="11" customFormat="1" x14ac:dyDescent="0.2">
      <c r="B2" s="31" t="s">
        <v>90</v>
      </c>
      <c r="D2" s="12"/>
      <c r="E2" s="12"/>
      <c r="F2" s="12"/>
    </row>
    <row r="3" spans="2:11" x14ac:dyDescent="0.2">
      <c r="B3" s="36" t="s">
        <v>91</v>
      </c>
    </row>
    <row r="4" spans="2:11" x14ac:dyDescent="0.2">
      <c r="B4" s="14" t="s">
        <v>21</v>
      </c>
      <c r="C4" s="14"/>
      <c r="D4" s="14"/>
      <c r="E4" s="14"/>
      <c r="F4" s="14"/>
      <c r="G4" s="14"/>
      <c r="H4" s="14"/>
      <c r="I4" s="14"/>
      <c r="J4" s="14"/>
    </row>
    <row r="5" spans="2:11" x14ac:dyDescent="0.2">
      <c r="B5" s="16" t="s">
        <v>63</v>
      </c>
      <c r="C5" s="14"/>
      <c r="D5" s="14"/>
      <c r="E5" s="14"/>
      <c r="F5" s="14"/>
      <c r="G5" s="14"/>
      <c r="H5" s="14"/>
      <c r="I5" s="14"/>
      <c r="J5" s="14"/>
    </row>
    <row r="6" spans="2:11" x14ac:dyDescent="0.2">
      <c r="B6" s="13" t="s">
        <v>36</v>
      </c>
    </row>
    <row r="7" spans="2:11" x14ac:dyDescent="0.2">
      <c r="B7" t="s">
        <v>92</v>
      </c>
    </row>
    <row r="8" spans="2:11" x14ac:dyDescent="0.2">
      <c r="B8" t="s">
        <v>93</v>
      </c>
    </row>
    <row r="9" spans="2:11" x14ac:dyDescent="0.2">
      <c r="B9" s="13" t="s">
        <v>37</v>
      </c>
    </row>
    <row r="10" spans="2:11" x14ac:dyDescent="0.2">
      <c r="B10" s="13" t="s">
        <v>38</v>
      </c>
    </row>
    <row r="12" spans="2:11" x14ac:dyDescent="0.2">
      <c r="B12" s="14" t="s">
        <v>22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2:11" x14ac:dyDescent="0.2">
      <c r="B13" s="13" t="s">
        <v>24</v>
      </c>
    </row>
    <row r="14" spans="2:11" x14ac:dyDescent="0.2">
      <c r="B14" s="13" t="s">
        <v>28</v>
      </c>
    </row>
    <row r="15" spans="2:11" x14ac:dyDescent="0.2">
      <c r="B15" s="13" t="s">
        <v>29</v>
      </c>
    </row>
    <row r="16" spans="2:11" x14ac:dyDescent="0.2">
      <c r="B16" s="13" t="s">
        <v>25</v>
      </c>
    </row>
    <row r="17" spans="2:2" x14ac:dyDescent="0.2">
      <c r="B17" s="13" t="s">
        <v>30</v>
      </c>
    </row>
    <row r="18" spans="2:2" x14ac:dyDescent="0.2">
      <c r="B18" s="13" t="s">
        <v>33</v>
      </c>
    </row>
    <row r="19" spans="2:2" x14ac:dyDescent="0.2">
      <c r="B19" s="13" t="s">
        <v>34</v>
      </c>
    </row>
    <row r="20" spans="2:2" x14ac:dyDescent="0.2">
      <c r="B20" s="13" t="s">
        <v>32</v>
      </c>
    </row>
    <row r="21" spans="2:2" x14ac:dyDescent="0.2">
      <c r="B21" s="13" t="s">
        <v>31</v>
      </c>
    </row>
    <row r="23" spans="2:2" x14ac:dyDescent="0.2">
      <c r="B23" s="13" t="s">
        <v>64</v>
      </c>
    </row>
    <row r="24" spans="2:2" x14ac:dyDescent="0.2">
      <c r="B24" s="13" t="s">
        <v>26</v>
      </c>
    </row>
    <row r="25" spans="2:2" x14ac:dyDescent="0.2">
      <c r="B25" s="13" t="s">
        <v>27</v>
      </c>
    </row>
    <row r="26" spans="2:2" x14ac:dyDescent="0.2">
      <c r="B26" s="13" t="s">
        <v>65</v>
      </c>
    </row>
    <row r="27" spans="2:2" x14ac:dyDescent="0.2">
      <c r="B27" s="13" t="s">
        <v>66</v>
      </c>
    </row>
    <row r="28" spans="2:2" x14ac:dyDescent="0.2">
      <c r="B28" s="13" t="s">
        <v>67</v>
      </c>
    </row>
    <row r="29" spans="2:2" x14ac:dyDescent="0.2">
      <c r="B29" s="13" t="s">
        <v>68</v>
      </c>
    </row>
    <row r="31" spans="2:2" x14ac:dyDescent="0.2">
      <c r="B31" s="13" t="s">
        <v>23</v>
      </c>
    </row>
    <row r="33" spans="5:5" x14ac:dyDescent="0.2">
      <c r="E33" s="15" t="s">
        <v>35</v>
      </c>
    </row>
  </sheetData>
  <sheetProtection sheet="1" objects="1" scenarios="1"/>
  <mergeCells count="1">
    <mergeCell ref="D1:H1"/>
  </mergeCells>
  <phoneticPr fontId="2" type="noConversion"/>
  <pageMargins left="0.75" right="0.2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R32"/>
  <sheetViews>
    <sheetView showGridLines="0" workbookViewId="0">
      <pane xSplit="1" topLeftCell="B1" activePane="topRight" state="frozen"/>
      <selection pane="topRight" activeCell="H5" sqref="H5"/>
    </sheetView>
  </sheetViews>
  <sheetFormatPr defaultRowHeight="12.75" x14ac:dyDescent="0.2"/>
  <cols>
    <col min="1" max="1" width="13.42578125" customWidth="1"/>
    <col min="2" max="18" width="9.7109375" customWidth="1"/>
    <col min="24" max="26" width="9.140625" hidden="1" customWidth="1"/>
    <col min="27" max="43" width="8.85546875" hidden="1" customWidth="1"/>
    <col min="44" max="44" width="9.140625" hidden="1" customWidth="1"/>
  </cols>
  <sheetData>
    <row r="1" spans="1:43" x14ac:dyDescent="0.2">
      <c r="A1" s="2" t="s">
        <v>69</v>
      </c>
      <c r="B1" s="2"/>
      <c r="C1" s="2"/>
      <c r="G1" s="2"/>
      <c r="J1" s="22"/>
      <c r="R1" s="2"/>
    </row>
    <row r="2" spans="1:43" x14ac:dyDescent="0.2">
      <c r="C2" s="2"/>
      <c r="D2" s="2"/>
      <c r="Y2" s="25"/>
      <c r="Z2" s="25"/>
      <c r="AA2" s="4"/>
      <c r="AB2" s="4"/>
    </row>
    <row r="3" spans="1:43" x14ac:dyDescent="0.2">
      <c r="B3" s="22" t="s">
        <v>59</v>
      </c>
      <c r="C3" s="22"/>
      <c r="D3" s="22"/>
      <c r="E3" s="5"/>
      <c r="F3" s="24" t="s">
        <v>11</v>
      </c>
      <c r="Q3" s="3"/>
      <c r="Y3" s="4"/>
      <c r="Z3" s="4"/>
    </row>
    <row r="4" spans="1:43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7.5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K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Oil Snflr</v>
      </c>
      <c r="AG4" t="str">
        <f t="shared" si="0"/>
        <v>Canola</v>
      </c>
      <c r="AH4" t="str">
        <f t="shared" si="0"/>
        <v>Flax</v>
      </c>
      <c r="AI4" t="str">
        <f t="shared" si="0"/>
        <v>Field Pea</v>
      </c>
      <c r="AJ4" t="str">
        <f t="shared" si="0"/>
        <v>Lentils</v>
      </c>
      <c r="AK4" t="str">
        <f t="shared" si="0"/>
        <v>Mustard</v>
      </c>
      <c r="AL4" t="str">
        <f t="shared" ref="AL4:AQ4" si="1">M8</f>
        <v>Safflower</v>
      </c>
      <c r="AM4" t="str">
        <f t="shared" si="1"/>
        <v>Oats</v>
      </c>
      <c r="AN4" t="str">
        <f t="shared" si="1"/>
        <v>Buckwht</v>
      </c>
      <c r="AO4" t="str">
        <f t="shared" si="1"/>
        <v>Chickpea</v>
      </c>
      <c r="AP4" t="str">
        <f t="shared" si="1"/>
        <v>W.Wht</v>
      </c>
      <c r="AQ4" t="str">
        <f t="shared" si="1"/>
        <v>Rye</v>
      </c>
    </row>
    <row r="5" spans="1:43" x14ac:dyDescent="0.2">
      <c r="B5" s="5" t="s">
        <v>44</v>
      </c>
      <c r="C5" s="5"/>
      <c r="D5" s="5"/>
      <c r="E5" s="5"/>
      <c r="F5" s="9">
        <v>-0.5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1</v>
      </c>
      <c r="AN5" s="23">
        <v>0</v>
      </c>
      <c r="AO5" s="23">
        <v>0</v>
      </c>
      <c r="AP5" s="23">
        <v>1</v>
      </c>
      <c r="AQ5" s="23">
        <v>0</v>
      </c>
    </row>
    <row r="6" spans="1:43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7</v>
      </c>
      <c r="G6" s="4"/>
      <c r="Y6" s="4" t="s">
        <v>60</v>
      </c>
      <c r="Z6" s="4"/>
      <c r="AA6">
        <f>IF($F$3=B8,1,0)</f>
        <v>1</v>
      </c>
      <c r="AB6">
        <f t="shared" ref="AB6:AH6" si="2">IF($F$3=C8,1,0)</f>
        <v>0</v>
      </c>
      <c r="AC6">
        <f t="shared" si="2"/>
        <v>0</v>
      </c>
      <c r="AD6">
        <f t="shared" si="2"/>
        <v>0</v>
      </c>
      <c r="AE6">
        <f t="shared" si="2"/>
        <v>0</v>
      </c>
      <c r="AF6">
        <f t="shared" si="2"/>
        <v>0</v>
      </c>
      <c r="AG6">
        <f t="shared" si="2"/>
        <v>0</v>
      </c>
      <c r="AH6">
        <f t="shared" si="2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Q6" si="3">IF($F$3=M8,1,0)</f>
        <v>0</v>
      </c>
      <c r="AM6">
        <f t="shared" si="3"/>
        <v>0</v>
      </c>
      <c r="AN6">
        <f t="shared" si="3"/>
        <v>0</v>
      </c>
      <c r="AO6">
        <f t="shared" si="3"/>
        <v>0</v>
      </c>
      <c r="AP6">
        <f t="shared" si="3"/>
        <v>0</v>
      </c>
      <c r="AQ6">
        <f t="shared" si="3"/>
        <v>0</v>
      </c>
    </row>
    <row r="7" spans="1:43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K7" si="4">IF(AB5+AB6=2,1,0)</f>
        <v>0</v>
      </c>
      <c r="AC7">
        <f t="shared" si="4"/>
        <v>0</v>
      </c>
      <c r="AD7">
        <f t="shared" si="4"/>
        <v>0</v>
      </c>
      <c r="AE7">
        <f t="shared" si="4"/>
        <v>0</v>
      </c>
      <c r="AF7">
        <f t="shared" si="4"/>
        <v>0</v>
      </c>
      <c r="AG7">
        <f t="shared" si="4"/>
        <v>0</v>
      </c>
      <c r="AH7">
        <f t="shared" si="4"/>
        <v>0</v>
      </c>
      <c r="AI7">
        <f t="shared" si="4"/>
        <v>0</v>
      </c>
      <c r="AJ7">
        <f t="shared" si="4"/>
        <v>0</v>
      </c>
      <c r="AK7">
        <f t="shared" si="4"/>
        <v>0</v>
      </c>
      <c r="AL7">
        <f t="shared" ref="AL7:AQ7" si="5">IF(AL5+AL6=2,1,0)</f>
        <v>0</v>
      </c>
      <c r="AM7">
        <f t="shared" si="5"/>
        <v>0</v>
      </c>
      <c r="AN7">
        <f t="shared" si="5"/>
        <v>0</v>
      </c>
      <c r="AO7">
        <f t="shared" si="5"/>
        <v>0</v>
      </c>
      <c r="AP7">
        <f t="shared" si="5"/>
        <v>0</v>
      </c>
      <c r="AQ7">
        <f t="shared" si="5"/>
        <v>0</v>
      </c>
    </row>
    <row r="8" spans="1:43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6</v>
      </c>
      <c r="H8" s="17" t="s">
        <v>7</v>
      </c>
      <c r="I8" s="17" t="s">
        <v>8</v>
      </c>
      <c r="J8" s="17" t="s">
        <v>10</v>
      </c>
      <c r="K8" s="17" t="s">
        <v>17</v>
      </c>
      <c r="L8" s="17" t="s">
        <v>72</v>
      </c>
      <c r="M8" s="17" t="s">
        <v>79</v>
      </c>
      <c r="N8" s="17" t="s">
        <v>12</v>
      </c>
      <c r="O8" s="17" t="s">
        <v>80</v>
      </c>
      <c r="P8" s="17" t="s">
        <v>82</v>
      </c>
      <c r="Q8" s="17" t="s">
        <v>62</v>
      </c>
      <c r="R8" s="17" t="s">
        <v>83</v>
      </c>
      <c r="Y8" s="26">
        <f>SUM(AA7:AQ7)</f>
        <v>1</v>
      </c>
      <c r="Z8" s="25" t="s">
        <v>86</v>
      </c>
    </row>
    <row r="9" spans="1:43" x14ac:dyDescent="0.2">
      <c r="A9" s="5" t="s">
        <v>0</v>
      </c>
      <c r="B9" s="8">
        <v>40</v>
      </c>
      <c r="C9" s="8">
        <v>38</v>
      </c>
      <c r="D9" s="8">
        <v>60</v>
      </c>
      <c r="E9" s="8">
        <v>92</v>
      </c>
      <c r="F9" s="8">
        <v>22</v>
      </c>
      <c r="G9" s="8">
        <v>1630</v>
      </c>
      <c r="H9" s="8">
        <v>1730</v>
      </c>
      <c r="I9" s="8">
        <v>19</v>
      </c>
      <c r="J9" s="8">
        <v>30.5</v>
      </c>
      <c r="K9" s="8">
        <v>1230</v>
      </c>
      <c r="L9" s="8">
        <v>800</v>
      </c>
      <c r="M9" s="8">
        <v>1050</v>
      </c>
      <c r="N9" s="8">
        <v>70</v>
      </c>
      <c r="O9" s="8">
        <v>850</v>
      </c>
      <c r="P9" s="8">
        <v>1400</v>
      </c>
      <c r="Q9" s="8">
        <v>44</v>
      </c>
      <c r="R9" s="8">
        <v>40</v>
      </c>
    </row>
    <row r="10" spans="1:43" x14ac:dyDescent="0.2">
      <c r="A10" s="19" t="s">
        <v>43</v>
      </c>
      <c r="B10" s="6">
        <f>IF($F$3=B8,$F$6,B11/B9)</f>
        <v>7</v>
      </c>
      <c r="C10" s="6">
        <f t="shared" ref="C10:R10" si="6">IF($F$3=C8,$F$6,C11/C9)</f>
        <v>7.4535368421052643</v>
      </c>
      <c r="D10" s="6">
        <f t="shared" si="6"/>
        <v>4.4976666666666665</v>
      </c>
      <c r="E10" s="6">
        <f t="shared" si="6"/>
        <v>3.9930434782608701</v>
      </c>
      <c r="F10" s="6">
        <f t="shared" si="6"/>
        <v>10.706836363636365</v>
      </c>
      <c r="G10" s="6">
        <f t="shared" si="6"/>
        <v>0.19019926380368099</v>
      </c>
      <c r="H10" s="6">
        <f t="shared" si="6"/>
        <v>0.20743537572254339</v>
      </c>
      <c r="I10" s="6">
        <f t="shared" si="6"/>
        <v>12.250147368421056</v>
      </c>
      <c r="J10" s="6">
        <f t="shared" si="6"/>
        <v>9.2972852459016408</v>
      </c>
      <c r="K10" s="6">
        <f t="shared" si="6"/>
        <v>0.20433105691056919</v>
      </c>
      <c r="L10" s="6">
        <f t="shared" si="6"/>
        <v>0.28154200000000007</v>
      </c>
      <c r="M10" s="6">
        <f t="shared" si="6"/>
        <v>0.22806780952380956</v>
      </c>
      <c r="N10" s="6">
        <f t="shared" si="6"/>
        <v>3.7236571428571437</v>
      </c>
      <c r="O10" s="6">
        <f t="shared" si="6"/>
        <v>0.24733741176470597</v>
      </c>
      <c r="P10" s="6">
        <f t="shared" si="6"/>
        <v>0.27120285714285713</v>
      </c>
      <c r="Q10" s="6">
        <f t="shared" si="6"/>
        <v>6.3383454545454549</v>
      </c>
      <c r="R10" s="6">
        <f t="shared" si="6"/>
        <v>5.9633800000000008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0</v>
      </c>
      <c r="AI10" s="28">
        <v>0</v>
      </c>
      <c r="AJ10" s="28">
        <v>1</v>
      </c>
      <c r="AK10" s="28">
        <v>1</v>
      </c>
      <c r="AL10" s="28">
        <v>1</v>
      </c>
      <c r="AM10" s="28">
        <v>0</v>
      </c>
      <c r="AN10" s="28">
        <v>1</v>
      </c>
      <c r="AO10" s="28">
        <v>1</v>
      </c>
      <c r="AP10" s="28">
        <v>0</v>
      </c>
      <c r="AQ10" s="28">
        <v>0</v>
      </c>
    </row>
    <row r="11" spans="1:43" x14ac:dyDescent="0.2">
      <c r="A11" s="5" t="s">
        <v>1</v>
      </c>
      <c r="B11" s="34">
        <f t="shared" ref="B11:R11" si="7">IF($F$3=B8,B9*B10,$AA$17+B25)</f>
        <v>280</v>
      </c>
      <c r="C11" s="34">
        <f t="shared" si="7"/>
        <v>283.23440000000005</v>
      </c>
      <c r="D11" s="34">
        <f t="shared" si="7"/>
        <v>269.86</v>
      </c>
      <c r="E11" s="34">
        <f t="shared" si="7"/>
        <v>367.36000000000007</v>
      </c>
      <c r="F11" s="34">
        <f t="shared" si="7"/>
        <v>235.55040000000002</v>
      </c>
      <c r="G11" s="34">
        <f t="shared" si="7"/>
        <v>310.02480000000003</v>
      </c>
      <c r="H11" s="34">
        <f t="shared" si="7"/>
        <v>358.86320000000006</v>
      </c>
      <c r="I11" s="34">
        <f t="shared" si="7"/>
        <v>232.75280000000006</v>
      </c>
      <c r="J11" s="34">
        <f t="shared" si="7"/>
        <v>283.56720000000007</v>
      </c>
      <c r="K11" s="34">
        <f t="shared" si="7"/>
        <v>251.32720000000009</v>
      </c>
      <c r="L11" s="34">
        <f t="shared" si="7"/>
        <v>225.23360000000005</v>
      </c>
      <c r="M11" s="34">
        <f t="shared" si="7"/>
        <v>239.47120000000004</v>
      </c>
      <c r="N11" s="34">
        <f t="shared" si="7"/>
        <v>260.65600000000006</v>
      </c>
      <c r="O11" s="34">
        <f t="shared" si="7"/>
        <v>210.23680000000007</v>
      </c>
      <c r="P11" s="34">
        <f t="shared" si="7"/>
        <v>379.68400000000003</v>
      </c>
      <c r="Q11" s="34">
        <f t="shared" si="7"/>
        <v>278.88720000000001</v>
      </c>
      <c r="R11" s="34">
        <f t="shared" si="7"/>
        <v>238.53520000000003</v>
      </c>
      <c r="Y11" s="27" t="s">
        <v>88</v>
      </c>
      <c r="AA11">
        <f t="shared" ref="AA11:AQ11" si="8">IF(AA6+AA10=2,1,0)</f>
        <v>0</v>
      </c>
      <c r="AB11">
        <f t="shared" si="8"/>
        <v>0</v>
      </c>
      <c r="AC11">
        <f t="shared" si="8"/>
        <v>0</v>
      </c>
      <c r="AD11">
        <f t="shared" si="8"/>
        <v>0</v>
      </c>
      <c r="AE11">
        <f t="shared" si="8"/>
        <v>0</v>
      </c>
      <c r="AF11">
        <f t="shared" si="8"/>
        <v>0</v>
      </c>
      <c r="AG11">
        <f t="shared" si="8"/>
        <v>0</v>
      </c>
      <c r="AH11">
        <f t="shared" si="8"/>
        <v>0</v>
      </c>
      <c r="AI11">
        <f t="shared" si="8"/>
        <v>0</v>
      </c>
      <c r="AJ11">
        <f t="shared" si="8"/>
        <v>0</v>
      </c>
      <c r="AK11">
        <f t="shared" si="8"/>
        <v>0</v>
      </c>
      <c r="AL11">
        <f t="shared" si="8"/>
        <v>0</v>
      </c>
      <c r="AM11">
        <f t="shared" si="8"/>
        <v>0</v>
      </c>
      <c r="AN11">
        <f t="shared" si="8"/>
        <v>0</v>
      </c>
      <c r="AO11">
        <f t="shared" si="8"/>
        <v>0</v>
      </c>
      <c r="AP11">
        <f t="shared" si="8"/>
        <v>0</v>
      </c>
      <c r="AQ11">
        <f t="shared" si="8"/>
        <v>0</v>
      </c>
    </row>
    <row r="12" spans="1:43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Y12" s="26">
        <f>SUM(AA11:AQ11)</f>
        <v>0</v>
      </c>
      <c r="Z12" s="25" t="s">
        <v>87</v>
      </c>
    </row>
    <row r="13" spans="1:43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Y13" s="4"/>
      <c r="Z13" s="4"/>
    </row>
    <row r="14" spans="1:43" x14ac:dyDescent="0.2">
      <c r="A14" s="5" t="s">
        <v>45</v>
      </c>
      <c r="B14" s="9">
        <v>22.5</v>
      </c>
      <c r="C14" s="9">
        <v>29.75</v>
      </c>
      <c r="D14" s="9">
        <v>16.2</v>
      </c>
      <c r="E14" s="9">
        <v>69</v>
      </c>
      <c r="F14" s="9">
        <v>65.8</v>
      </c>
      <c r="G14" s="9">
        <v>35.909999999999997</v>
      </c>
      <c r="H14" s="9">
        <v>79</v>
      </c>
      <c r="I14" s="9">
        <v>16</v>
      </c>
      <c r="J14" s="9">
        <v>60</v>
      </c>
      <c r="K14" s="9">
        <v>21</v>
      </c>
      <c r="L14" s="9">
        <v>11.27</v>
      </c>
      <c r="M14" s="9">
        <v>12.75</v>
      </c>
      <c r="N14" s="9">
        <v>18</v>
      </c>
      <c r="O14" s="9">
        <v>26</v>
      </c>
      <c r="P14" s="9">
        <v>98</v>
      </c>
      <c r="Q14" s="9">
        <v>13</v>
      </c>
      <c r="R14" s="9">
        <v>13.2</v>
      </c>
      <c r="AA14" t="s">
        <v>16</v>
      </c>
    </row>
    <row r="15" spans="1:43" x14ac:dyDescent="0.2">
      <c r="A15" s="5" t="s">
        <v>46</v>
      </c>
      <c r="B15" s="10">
        <v>28.7</v>
      </c>
      <c r="C15" s="10">
        <v>28.7</v>
      </c>
      <c r="D15" s="10">
        <v>27.9</v>
      </c>
      <c r="E15" s="10">
        <v>23.6</v>
      </c>
      <c r="F15" s="10">
        <v>10.5</v>
      </c>
      <c r="G15" s="10">
        <v>37.200000000000003</v>
      </c>
      <c r="H15" s="10">
        <v>15.6</v>
      </c>
      <c r="I15" s="10">
        <v>33.6</v>
      </c>
      <c r="J15" s="10">
        <v>39.700000000000003</v>
      </c>
      <c r="K15" s="10">
        <v>39.200000000000003</v>
      </c>
      <c r="L15" s="10">
        <v>22.6</v>
      </c>
      <c r="M15" s="10">
        <v>16.399999999999999</v>
      </c>
      <c r="N15" s="10">
        <v>12.3</v>
      </c>
      <c r="O15" s="10">
        <v>20.7</v>
      </c>
      <c r="P15" s="10">
        <v>47.9</v>
      </c>
      <c r="Q15" s="10">
        <v>24.6</v>
      </c>
      <c r="R15" s="10">
        <v>4</v>
      </c>
      <c r="AA15">
        <f t="shared" ref="AA15:AQ15" si="9">IF($F$3=B8,B27,0)</f>
        <v>93.871200000000044</v>
      </c>
      <c r="AB15">
        <f t="shared" si="9"/>
        <v>0</v>
      </c>
      <c r="AC15">
        <f t="shared" si="9"/>
        <v>0</v>
      </c>
      <c r="AD15">
        <f t="shared" si="9"/>
        <v>0</v>
      </c>
      <c r="AE15">
        <f t="shared" si="9"/>
        <v>0</v>
      </c>
      <c r="AF15">
        <f t="shared" si="9"/>
        <v>0</v>
      </c>
      <c r="AG15">
        <f t="shared" si="9"/>
        <v>0</v>
      </c>
      <c r="AH15">
        <f t="shared" si="9"/>
        <v>0</v>
      </c>
      <c r="AI15">
        <f t="shared" si="9"/>
        <v>0</v>
      </c>
      <c r="AJ15">
        <f t="shared" si="9"/>
        <v>0</v>
      </c>
      <c r="AK15">
        <f t="shared" si="9"/>
        <v>0</v>
      </c>
      <c r="AL15">
        <f t="shared" si="9"/>
        <v>0</v>
      </c>
      <c r="AM15">
        <f t="shared" si="9"/>
        <v>0</v>
      </c>
      <c r="AN15">
        <f t="shared" si="9"/>
        <v>0</v>
      </c>
      <c r="AO15">
        <f t="shared" si="9"/>
        <v>0</v>
      </c>
      <c r="AP15">
        <f t="shared" si="9"/>
        <v>0</v>
      </c>
      <c r="AQ15">
        <f t="shared" si="9"/>
        <v>0</v>
      </c>
    </row>
    <row r="16" spans="1:43" x14ac:dyDescent="0.2">
      <c r="A16" s="5" t="s">
        <v>47</v>
      </c>
      <c r="B16" s="10">
        <v>6.5</v>
      </c>
      <c r="C16" s="10">
        <v>6.5</v>
      </c>
      <c r="D16" s="10">
        <v>6.5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3</v>
      </c>
      <c r="K16" s="10">
        <v>16</v>
      </c>
      <c r="L16" s="10">
        <v>0</v>
      </c>
      <c r="M16" s="10">
        <v>18</v>
      </c>
      <c r="N16" s="10">
        <v>0</v>
      </c>
      <c r="O16" s="10">
        <v>0</v>
      </c>
      <c r="P16" s="10">
        <v>36</v>
      </c>
      <c r="Q16" s="10">
        <v>10</v>
      </c>
      <c r="R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5</v>
      </c>
      <c r="H17" s="10">
        <v>0</v>
      </c>
      <c r="I17" s="10">
        <v>0</v>
      </c>
      <c r="J17" s="10">
        <v>6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AA17">
        <f>SUM(AA15:AQ15)</f>
        <v>93.871200000000044</v>
      </c>
    </row>
    <row r="18" spans="1:31" x14ac:dyDescent="0.2">
      <c r="A18" s="5" t="s">
        <v>49</v>
      </c>
      <c r="B18" s="10">
        <v>70.64</v>
      </c>
      <c r="C18" s="10">
        <v>66.209999999999994</v>
      </c>
      <c r="D18" s="10">
        <v>65.98</v>
      </c>
      <c r="E18" s="10">
        <v>88.71</v>
      </c>
      <c r="F18" s="10">
        <v>13.08</v>
      </c>
      <c r="G18" s="10">
        <v>55.22</v>
      </c>
      <c r="H18" s="10">
        <v>102.71</v>
      </c>
      <c r="I18" s="10">
        <v>31.39</v>
      </c>
      <c r="J18" s="10">
        <v>16.09</v>
      </c>
      <c r="K18" s="10">
        <v>10.82</v>
      </c>
      <c r="L18" s="10">
        <v>31.71</v>
      </c>
      <c r="M18" s="10">
        <v>31.53</v>
      </c>
      <c r="N18" s="10">
        <v>65.599999999999994</v>
      </c>
      <c r="O18" s="10">
        <v>19.98</v>
      </c>
      <c r="P18" s="10">
        <v>27.14</v>
      </c>
      <c r="Q18" s="10">
        <v>79.510000000000005</v>
      </c>
      <c r="R18" s="10">
        <v>70.64</v>
      </c>
    </row>
    <row r="19" spans="1:31" x14ac:dyDescent="0.2">
      <c r="A19" s="5" t="s">
        <v>50</v>
      </c>
      <c r="B19" s="10">
        <v>5.7</v>
      </c>
      <c r="C19" s="10">
        <v>6.2</v>
      </c>
      <c r="D19" s="10">
        <v>5.5</v>
      </c>
      <c r="E19" s="10">
        <v>7.6</v>
      </c>
      <c r="F19" s="10">
        <v>6.2</v>
      </c>
      <c r="G19" s="10">
        <v>10.5</v>
      </c>
      <c r="H19" s="10">
        <v>10</v>
      </c>
      <c r="I19" s="10">
        <v>12</v>
      </c>
      <c r="J19" s="10">
        <v>7.5</v>
      </c>
      <c r="K19" s="10">
        <v>9</v>
      </c>
      <c r="L19" s="10">
        <v>13</v>
      </c>
      <c r="M19" s="10">
        <v>17</v>
      </c>
      <c r="N19" s="10">
        <v>12</v>
      </c>
      <c r="O19" s="10">
        <v>6.5</v>
      </c>
      <c r="P19" s="10">
        <v>9.5</v>
      </c>
      <c r="Q19" s="10">
        <v>5.7</v>
      </c>
      <c r="R19" s="10">
        <v>8</v>
      </c>
      <c r="AA19" s="29" t="s">
        <v>89</v>
      </c>
      <c r="AE19" s="30">
        <v>0.08</v>
      </c>
    </row>
    <row r="20" spans="1:31" x14ac:dyDescent="0.2">
      <c r="A20" s="5" t="s">
        <v>51</v>
      </c>
      <c r="B20" s="10">
        <v>16.45</v>
      </c>
      <c r="C20" s="10">
        <v>16.3</v>
      </c>
      <c r="D20" s="10">
        <v>18.02</v>
      </c>
      <c r="E20" s="10">
        <v>22.81</v>
      </c>
      <c r="F20" s="10">
        <v>15.96</v>
      </c>
      <c r="G20" s="10">
        <v>18.04</v>
      </c>
      <c r="H20" s="10">
        <v>17.61</v>
      </c>
      <c r="I20" s="10">
        <v>17.28</v>
      </c>
      <c r="J20" s="10">
        <v>18.23</v>
      </c>
      <c r="K20" s="10">
        <v>20.46</v>
      </c>
      <c r="L20" s="10">
        <v>17.36</v>
      </c>
      <c r="M20" s="10">
        <v>15.45</v>
      </c>
      <c r="N20" s="10">
        <v>21.19</v>
      </c>
      <c r="O20" s="10">
        <v>16.7</v>
      </c>
      <c r="P20" s="10">
        <v>21.29</v>
      </c>
      <c r="Q20" s="10">
        <v>16.45</v>
      </c>
      <c r="R20" s="10">
        <v>15.78</v>
      </c>
    </row>
    <row r="21" spans="1:31" x14ac:dyDescent="0.2">
      <c r="A21" s="5" t="s">
        <v>52</v>
      </c>
      <c r="B21" s="10">
        <v>18.98</v>
      </c>
      <c r="C21" s="10">
        <v>18.920000000000002</v>
      </c>
      <c r="D21" s="10">
        <v>19.62</v>
      </c>
      <c r="E21" s="10">
        <v>23.35</v>
      </c>
      <c r="F21" s="10">
        <v>19.190000000000001</v>
      </c>
      <c r="G21" s="10">
        <v>20.45</v>
      </c>
      <c r="H21" s="10">
        <v>20.38</v>
      </c>
      <c r="I21" s="10">
        <v>21.27</v>
      </c>
      <c r="J21" s="10">
        <v>21.88</v>
      </c>
      <c r="K21" s="10">
        <v>24.92</v>
      </c>
      <c r="L21" s="10">
        <v>20.87</v>
      </c>
      <c r="M21" s="10">
        <v>19.37</v>
      </c>
      <c r="N21" s="10">
        <v>21.78</v>
      </c>
      <c r="O21" s="10">
        <v>20.010000000000002</v>
      </c>
      <c r="P21" s="10">
        <v>25.99</v>
      </c>
      <c r="Q21" s="10">
        <v>19.14</v>
      </c>
      <c r="R21" s="10">
        <v>17.98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18.399999999999999</v>
      </c>
      <c r="F22" s="10">
        <v>0</v>
      </c>
      <c r="G22" s="10">
        <v>6.52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</row>
    <row r="23" spans="1:31" x14ac:dyDescent="0.2">
      <c r="A23" s="5" t="s">
        <v>53</v>
      </c>
      <c r="B23" s="10">
        <v>9.5</v>
      </c>
      <c r="C23" s="10">
        <v>9.5</v>
      </c>
      <c r="D23" s="10">
        <v>9.5</v>
      </c>
      <c r="E23" s="10">
        <v>9.5</v>
      </c>
      <c r="F23" s="10">
        <v>5.5</v>
      </c>
      <c r="G23" s="10">
        <v>19</v>
      </c>
      <c r="H23" s="10">
        <v>9.5</v>
      </c>
      <c r="I23" s="10">
        <v>2</v>
      </c>
      <c r="J23" s="10">
        <v>10</v>
      </c>
      <c r="K23" s="10">
        <v>10</v>
      </c>
      <c r="L23" s="10">
        <v>9.5</v>
      </c>
      <c r="M23" s="10">
        <v>9.5</v>
      </c>
      <c r="N23" s="10">
        <v>9.5</v>
      </c>
      <c r="O23" s="10">
        <v>2</v>
      </c>
      <c r="P23" s="10">
        <v>9</v>
      </c>
      <c r="Q23" s="10">
        <v>9.5</v>
      </c>
      <c r="R23" s="10">
        <v>9.5</v>
      </c>
    </row>
    <row r="24" spans="1:31" x14ac:dyDescent="0.2">
      <c r="A24" s="5" t="s">
        <v>54</v>
      </c>
      <c r="B24" s="18">
        <f>SUM(B14:B23)*$AE$19*6/12</f>
        <v>7.1587999999999994</v>
      </c>
      <c r="C24" s="18">
        <f t="shared" ref="C24:R24" si="10">SUM(C14:C23)*$AE$19*6/12</f>
        <v>7.2831999999999999</v>
      </c>
      <c r="D24" s="18">
        <f t="shared" si="10"/>
        <v>6.7687999999999997</v>
      </c>
      <c r="E24" s="18">
        <f t="shared" si="10"/>
        <v>10.518800000000001</v>
      </c>
      <c r="F24" s="18">
        <f t="shared" si="10"/>
        <v>5.4492000000000003</v>
      </c>
      <c r="G24" s="18">
        <f t="shared" si="10"/>
        <v>8.3135999999999992</v>
      </c>
      <c r="H24" s="18">
        <f t="shared" si="10"/>
        <v>10.192</v>
      </c>
      <c r="I24" s="18">
        <f t="shared" si="10"/>
        <v>5.3416000000000006</v>
      </c>
      <c r="J24" s="18">
        <f t="shared" si="10"/>
        <v>7.2960000000000003</v>
      </c>
      <c r="K24" s="18">
        <f t="shared" si="10"/>
        <v>6.0560000000000018</v>
      </c>
      <c r="L24" s="18">
        <f t="shared" si="10"/>
        <v>5.0524000000000004</v>
      </c>
      <c r="M24" s="18">
        <f t="shared" si="10"/>
        <v>5.6000000000000005</v>
      </c>
      <c r="N24" s="18">
        <f t="shared" si="10"/>
        <v>6.4148000000000005</v>
      </c>
      <c r="O24" s="18">
        <f t="shared" si="10"/>
        <v>4.4756000000000009</v>
      </c>
      <c r="P24" s="18">
        <f t="shared" si="10"/>
        <v>10.992800000000001</v>
      </c>
      <c r="Q24" s="18">
        <f t="shared" si="10"/>
        <v>7.1159999999999997</v>
      </c>
      <c r="R24" s="18">
        <f t="shared" si="10"/>
        <v>5.5640000000000001</v>
      </c>
    </row>
    <row r="25" spans="1:31" x14ac:dyDescent="0.2">
      <c r="A25" s="5" t="s">
        <v>55</v>
      </c>
      <c r="B25" s="35">
        <f t="shared" ref="B25:L25" si="11">SUM(B14:B24)</f>
        <v>186.12879999999996</v>
      </c>
      <c r="C25" s="35">
        <f t="shared" si="11"/>
        <v>189.36319999999998</v>
      </c>
      <c r="D25" s="35">
        <f t="shared" si="11"/>
        <v>175.9888</v>
      </c>
      <c r="E25" s="35">
        <f t="shared" si="11"/>
        <v>273.48880000000003</v>
      </c>
      <c r="F25" s="35">
        <f t="shared" si="11"/>
        <v>141.67919999999998</v>
      </c>
      <c r="G25" s="35">
        <f t="shared" si="11"/>
        <v>216.15359999999998</v>
      </c>
      <c r="H25" s="35">
        <f t="shared" si="11"/>
        <v>264.99200000000002</v>
      </c>
      <c r="I25" s="35">
        <f t="shared" si="11"/>
        <v>138.88160000000002</v>
      </c>
      <c r="J25" s="35">
        <f t="shared" si="11"/>
        <v>189.696</v>
      </c>
      <c r="K25" s="35">
        <f t="shared" si="11"/>
        <v>157.45600000000005</v>
      </c>
      <c r="L25" s="35">
        <f t="shared" si="11"/>
        <v>131.36240000000001</v>
      </c>
      <c r="M25" s="35">
        <f t="shared" ref="M25:R25" si="12">SUM(M14:M24)</f>
        <v>145.6</v>
      </c>
      <c r="N25" s="35">
        <f t="shared" si="12"/>
        <v>166.78480000000002</v>
      </c>
      <c r="O25" s="35">
        <f t="shared" si="12"/>
        <v>116.36560000000001</v>
      </c>
      <c r="P25" s="35">
        <f t="shared" si="12"/>
        <v>285.81279999999998</v>
      </c>
      <c r="Q25" s="35">
        <f t="shared" si="12"/>
        <v>185.01599999999996</v>
      </c>
      <c r="R25" s="35">
        <f t="shared" si="12"/>
        <v>144.66399999999999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31" x14ac:dyDescent="0.2">
      <c r="A27" s="5" t="s">
        <v>56</v>
      </c>
      <c r="B27" s="34">
        <f t="shared" ref="B27:L27" si="13">B11-B25</f>
        <v>93.871200000000044</v>
      </c>
      <c r="C27" s="34">
        <f t="shared" si="13"/>
        <v>93.871200000000073</v>
      </c>
      <c r="D27" s="34">
        <f t="shared" si="13"/>
        <v>93.871200000000016</v>
      </c>
      <c r="E27" s="34">
        <f t="shared" si="13"/>
        <v>93.871200000000044</v>
      </c>
      <c r="F27" s="34">
        <f t="shared" si="13"/>
        <v>93.871200000000044</v>
      </c>
      <c r="G27" s="34">
        <f t="shared" si="13"/>
        <v>93.871200000000044</v>
      </c>
      <c r="H27" s="34">
        <f t="shared" si="13"/>
        <v>93.871200000000044</v>
      </c>
      <c r="I27" s="34">
        <f t="shared" si="13"/>
        <v>93.871200000000044</v>
      </c>
      <c r="J27" s="34">
        <f t="shared" si="13"/>
        <v>93.871200000000073</v>
      </c>
      <c r="K27" s="34">
        <f t="shared" si="13"/>
        <v>93.871200000000044</v>
      </c>
      <c r="L27" s="34">
        <f t="shared" si="13"/>
        <v>93.871200000000044</v>
      </c>
      <c r="M27" s="34">
        <f t="shared" ref="M27:R27" si="14">M11-M25</f>
        <v>93.871200000000044</v>
      </c>
      <c r="N27" s="34">
        <f t="shared" si="14"/>
        <v>93.871200000000044</v>
      </c>
      <c r="O27" s="34">
        <f t="shared" si="14"/>
        <v>93.871200000000059</v>
      </c>
      <c r="P27" s="34">
        <f t="shared" si="14"/>
        <v>93.871200000000044</v>
      </c>
      <c r="Q27" s="34">
        <f t="shared" si="14"/>
        <v>93.871200000000044</v>
      </c>
      <c r="R27" s="34">
        <f t="shared" si="14"/>
        <v>93.871200000000044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  <row r="32" spans="1:31" x14ac:dyDescent="0.2">
      <c r="A32" t="s">
        <v>18</v>
      </c>
    </row>
  </sheetData>
  <sheetProtection sheet="1" objects="1" scenarios="1"/>
  <phoneticPr fontId="2" type="noConversion"/>
  <conditionalFormatting sqref="B8:M8">
    <cfRule type="cellIs" dxfId="9" priority="18" stopIfTrue="1" operator="equal">
      <formula>$F$3</formula>
    </cfRule>
  </conditionalFormatting>
  <conditionalFormatting sqref="F7:J7">
    <cfRule type="cellIs" dxfId="8" priority="19" stopIfTrue="1" operator="equal">
      <formula>1</formula>
    </cfRule>
  </conditionalFormatting>
  <conditionalFormatting sqref="M8:R8">
    <cfRule type="cellIs" dxfId="7" priority="14" stopIfTrue="1" operator="equal">
      <formula>$F$3</formula>
    </cfRule>
  </conditionalFormatting>
  <conditionalFormatting sqref="B10">
    <cfRule type="expression" dxfId="6" priority="13">
      <formula>AA10=1</formula>
    </cfRule>
    <cfRule type="expression" dxfId="5" priority="20" stopIfTrue="1">
      <formula>AA6=1</formula>
    </cfRule>
  </conditionalFormatting>
  <conditionalFormatting sqref="F4">
    <cfRule type="expression" dxfId="4" priority="10" stopIfTrue="1">
      <formula>$Y$12=1</formula>
    </cfRule>
  </conditionalFormatting>
  <conditionalFormatting sqref="F5">
    <cfRule type="expression" dxfId="3" priority="9" stopIfTrue="1">
      <formula>$Y$12=1</formula>
    </cfRule>
  </conditionalFormatting>
  <conditionalFormatting sqref="F6">
    <cfRule type="expression" dxfId="2" priority="8" stopIfTrue="1">
      <formula>$Y$12=1</formula>
    </cfRule>
  </conditionalFormatting>
  <conditionalFormatting sqref="C10:R10">
    <cfRule type="expression" dxfId="1" priority="1">
      <formula>AB10=1</formula>
    </cfRule>
    <cfRule type="expression" dxfId="0" priority="2" stopIfTrue="1">
      <formula>AB6=1</formula>
    </cfRule>
  </conditionalFormatting>
  <dataValidations count="1">
    <dataValidation type="list" allowBlank="1" showInputMessage="1" showErrorMessage="1" sqref="F3" xr:uid="{00000000-0002-0000-0900-000000000000}">
      <formula1>$B$8:$R$8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31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0" width="9.7109375" customWidth="1"/>
    <col min="23" max="23" width="9.140625" customWidth="1"/>
    <col min="24" max="26" width="9.140625" hidden="1" customWidth="1"/>
    <col min="27" max="35" width="8.85546875" hidden="1" customWidth="1"/>
    <col min="36" max="36" width="9.140625" hidden="1" customWidth="1"/>
    <col min="37" max="37" width="9.140625" customWidth="1"/>
  </cols>
  <sheetData>
    <row r="1" spans="1:35" x14ac:dyDescent="0.2">
      <c r="A1" s="2" t="s">
        <v>78</v>
      </c>
      <c r="B1" s="2"/>
      <c r="C1" s="2"/>
      <c r="G1" s="2"/>
      <c r="I1" s="22"/>
      <c r="J1" s="2"/>
    </row>
    <row r="2" spans="1:35" x14ac:dyDescent="0.2">
      <c r="C2" s="2"/>
      <c r="D2" s="2"/>
      <c r="Y2" s="25"/>
      <c r="Z2" s="25"/>
      <c r="AA2" s="4"/>
      <c r="AB2" s="4"/>
    </row>
    <row r="3" spans="1:35" x14ac:dyDescent="0.2">
      <c r="B3" s="22" t="s">
        <v>59</v>
      </c>
      <c r="C3" s="22"/>
      <c r="D3" s="22"/>
      <c r="E3" s="5"/>
      <c r="F3" s="24" t="s">
        <v>2</v>
      </c>
      <c r="Y3" s="4"/>
      <c r="Z3" s="4"/>
    </row>
    <row r="4" spans="1:35" x14ac:dyDescent="0.2">
      <c r="B4" s="5" t="s">
        <v>40</v>
      </c>
      <c r="C4" s="20" t="str">
        <f>F3</f>
        <v>Corn</v>
      </c>
      <c r="D4" s="5" t="s">
        <v>39</v>
      </c>
      <c r="E4" s="5"/>
      <c r="F4" s="9">
        <v>4.8</v>
      </c>
      <c r="G4" s="33" t="str">
        <f>IF(Y8=1,"","&lt;= enter cash price if no futures market")</f>
        <v/>
      </c>
      <c r="H4" s="15"/>
      <c r="I4" s="15"/>
      <c r="Y4" s="4"/>
      <c r="Z4" s="4"/>
      <c r="AA4" t="str">
        <f t="shared" ref="AA4:AI4" si="0">B8</f>
        <v>S. Wht</v>
      </c>
      <c r="AB4" t="str">
        <f t="shared" si="0"/>
        <v>Barley</v>
      </c>
      <c r="AC4" t="str">
        <f t="shared" si="0"/>
        <v>Corn</v>
      </c>
      <c r="AD4" t="str">
        <f t="shared" si="0"/>
        <v>Soybean</v>
      </c>
      <c r="AE4" t="str">
        <f t="shared" si="0"/>
        <v>Drybeans</v>
      </c>
      <c r="AF4" t="str">
        <f t="shared" si="0"/>
        <v>Oil Snflr</v>
      </c>
      <c r="AG4" t="str">
        <f t="shared" si="0"/>
        <v>Conf Snflr</v>
      </c>
      <c r="AH4" t="str">
        <f t="shared" si="0"/>
        <v>Oats</v>
      </c>
      <c r="AI4" t="str">
        <f t="shared" si="0"/>
        <v>W.Wht</v>
      </c>
    </row>
    <row r="5" spans="1:35" x14ac:dyDescent="0.2">
      <c r="B5" s="5" t="s">
        <v>44</v>
      </c>
      <c r="C5" s="5"/>
      <c r="D5" s="5"/>
      <c r="E5" s="5"/>
      <c r="F5" s="9">
        <v>-0.4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1</v>
      </c>
      <c r="AD5" s="23">
        <v>1</v>
      </c>
      <c r="AE5" s="23">
        <v>0</v>
      </c>
      <c r="AF5" s="23">
        <v>0</v>
      </c>
      <c r="AG5" s="23">
        <v>0</v>
      </c>
      <c r="AH5" s="23">
        <v>1</v>
      </c>
      <c r="AI5" s="23">
        <v>1</v>
      </c>
    </row>
    <row r="6" spans="1:35" x14ac:dyDescent="0.2">
      <c r="B6" s="5" t="s">
        <v>41</v>
      </c>
      <c r="C6" s="20" t="str">
        <f>F3</f>
        <v>Corn</v>
      </c>
      <c r="D6" s="5" t="s">
        <v>42</v>
      </c>
      <c r="E6" s="5"/>
      <c r="F6" s="21">
        <f>F4+F5</f>
        <v>4.3999999999999995</v>
      </c>
      <c r="G6" s="4"/>
      <c r="Y6" s="4" t="s">
        <v>60</v>
      </c>
      <c r="Z6" s="4"/>
      <c r="AA6">
        <f t="shared" ref="AA6:AI6" si="1">IF($F$3=B8,1,0)</f>
        <v>0</v>
      </c>
      <c r="AB6">
        <f t="shared" si="1"/>
        <v>0</v>
      </c>
      <c r="AC6">
        <f t="shared" si="1"/>
        <v>1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</row>
    <row r="7" spans="1:35" x14ac:dyDescent="0.2">
      <c r="F7" s="4"/>
      <c r="G7" s="4"/>
      <c r="H7" s="4"/>
      <c r="I7" s="4"/>
      <c r="Y7" s="25" t="s">
        <v>84</v>
      </c>
      <c r="Z7" s="4"/>
      <c r="AA7">
        <f>IF(AA5+AA6=2,1,0)</f>
        <v>0</v>
      </c>
      <c r="AB7">
        <f t="shared" ref="AB7:AI7" si="2">IF(AB5+AB6=2,1,0)</f>
        <v>0</v>
      </c>
      <c r="AC7">
        <f t="shared" si="2"/>
        <v>1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</row>
    <row r="8" spans="1:35" x14ac:dyDescent="0.2">
      <c r="A8" s="5"/>
      <c r="B8" s="17" t="s">
        <v>11</v>
      </c>
      <c r="C8" s="17" t="s">
        <v>4</v>
      </c>
      <c r="D8" s="17" t="s">
        <v>2</v>
      </c>
      <c r="E8" s="17" t="s">
        <v>3</v>
      </c>
      <c r="F8" s="17" t="s">
        <v>5</v>
      </c>
      <c r="G8" s="17" t="s">
        <v>6</v>
      </c>
      <c r="H8" s="17" t="s">
        <v>15</v>
      </c>
      <c r="I8" s="17" t="s">
        <v>12</v>
      </c>
      <c r="J8" s="17" t="s">
        <v>62</v>
      </c>
      <c r="Y8" s="26">
        <f>SUM(AA7:AI7)</f>
        <v>1</v>
      </c>
      <c r="Z8" s="25" t="s">
        <v>86</v>
      </c>
    </row>
    <row r="9" spans="1:35" x14ac:dyDescent="0.2">
      <c r="A9" s="5" t="s">
        <v>0</v>
      </c>
      <c r="B9" s="8">
        <v>63</v>
      </c>
      <c r="C9" s="8">
        <v>84</v>
      </c>
      <c r="D9" s="8">
        <v>172</v>
      </c>
      <c r="E9" s="8">
        <v>41</v>
      </c>
      <c r="F9" s="8">
        <v>2080</v>
      </c>
      <c r="G9" s="8">
        <v>2420</v>
      </c>
      <c r="H9" s="8">
        <v>1760</v>
      </c>
      <c r="I9" s="8">
        <v>100</v>
      </c>
      <c r="J9" s="8">
        <v>69</v>
      </c>
    </row>
    <row r="10" spans="1:35" x14ac:dyDescent="0.2">
      <c r="A10" s="19" t="s">
        <v>43</v>
      </c>
      <c r="B10" s="6">
        <f>IF($F$3=B8,$F$6,B11/B9)</f>
        <v>9.0729650793650798</v>
      </c>
      <c r="C10" s="6">
        <f t="shared" ref="C10:J10" si="3">IF($F$3=C8,$F$6,C11/C9)</f>
        <v>6.4769999999999994</v>
      </c>
      <c r="D10" s="6">
        <f t="shared" si="3"/>
        <v>4.3999999999999995</v>
      </c>
      <c r="E10" s="6">
        <f t="shared" si="3"/>
        <v>12.14218536585366</v>
      </c>
      <c r="F10" s="6">
        <f t="shared" si="3"/>
        <v>0.31000115384615384</v>
      </c>
      <c r="G10" s="6">
        <f t="shared" si="3"/>
        <v>0.23618842975206614</v>
      </c>
      <c r="H10" s="6">
        <f t="shared" si="3"/>
        <v>0.33088681818181814</v>
      </c>
      <c r="I10" s="6">
        <f t="shared" si="3"/>
        <v>5.1391840000000002</v>
      </c>
      <c r="J10" s="6">
        <f t="shared" si="3"/>
        <v>8.1572521739130437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1</v>
      </c>
      <c r="AF10" s="28">
        <v>1</v>
      </c>
      <c r="AG10" s="28">
        <v>1</v>
      </c>
      <c r="AH10" s="28">
        <v>0</v>
      </c>
      <c r="AI10" s="28">
        <v>0</v>
      </c>
    </row>
    <row r="11" spans="1:35" x14ac:dyDescent="0.2">
      <c r="A11" s="5" t="s">
        <v>1</v>
      </c>
      <c r="B11" s="34">
        <f t="shared" ref="B11:J11" si="4">IF($F$3=B8,B9*B10,$AA$17+B25)</f>
        <v>571.59680000000003</v>
      </c>
      <c r="C11" s="34">
        <f t="shared" si="4"/>
        <v>544.06799999999998</v>
      </c>
      <c r="D11" s="34">
        <f t="shared" si="4"/>
        <v>756.8</v>
      </c>
      <c r="E11" s="34">
        <f t="shared" si="4"/>
        <v>497.82960000000003</v>
      </c>
      <c r="F11" s="34">
        <f t="shared" si="4"/>
        <v>644.80240000000003</v>
      </c>
      <c r="G11" s="34">
        <f t="shared" si="4"/>
        <v>571.57600000000002</v>
      </c>
      <c r="H11" s="34">
        <f t="shared" si="4"/>
        <v>582.36079999999993</v>
      </c>
      <c r="I11" s="34">
        <f t="shared" si="4"/>
        <v>513.91840000000002</v>
      </c>
      <c r="J11" s="34">
        <f t="shared" si="4"/>
        <v>562.85040000000004</v>
      </c>
      <c r="Y11" s="27" t="s">
        <v>88</v>
      </c>
      <c r="AA11">
        <f t="shared" ref="AA11:AI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</row>
    <row r="12" spans="1:35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Y12" s="26">
        <f>SUM(AA11:AI11)</f>
        <v>0</v>
      </c>
      <c r="Z12" s="25" t="s">
        <v>87</v>
      </c>
    </row>
    <row r="13" spans="1:35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Y13" s="4"/>
      <c r="Z13" s="4"/>
    </row>
    <row r="14" spans="1:35" x14ac:dyDescent="0.2">
      <c r="A14" s="5" t="s">
        <v>45</v>
      </c>
      <c r="B14" s="9">
        <v>30</v>
      </c>
      <c r="C14" s="9">
        <v>24</v>
      </c>
      <c r="D14" s="9">
        <v>100.5</v>
      </c>
      <c r="E14" s="9">
        <v>65.8</v>
      </c>
      <c r="F14" s="9">
        <v>86.63</v>
      </c>
      <c r="G14" s="9">
        <v>41.04</v>
      </c>
      <c r="H14" s="9">
        <v>60.4</v>
      </c>
      <c r="I14" s="9">
        <v>18</v>
      </c>
      <c r="J14" s="9">
        <v>16.899999999999999</v>
      </c>
      <c r="AA14" t="s">
        <v>16</v>
      </c>
    </row>
    <row r="15" spans="1:35" x14ac:dyDescent="0.2">
      <c r="A15" s="5" t="s">
        <v>46</v>
      </c>
      <c r="B15" s="10">
        <v>21.7</v>
      </c>
      <c r="C15" s="10">
        <v>22.7</v>
      </c>
      <c r="D15" s="10">
        <v>37.5</v>
      </c>
      <c r="E15" s="10">
        <v>46</v>
      </c>
      <c r="F15" s="10">
        <v>54.7</v>
      </c>
      <c r="G15" s="10">
        <v>28.6</v>
      </c>
      <c r="H15" s="10">
        <v>31.6</v>
      </c>
      <c r="I15" s="10">
        <v>6.2</v>
      </c>
      <c r="J15" s="10">
        <v>26.8</v>
      </c>
      <c r="AA15">
        <f t="shared" ref="AA15:AI15" si="6">IF($F$3=B8,B27,0)</f>
        <v>0</v>
      </c>
      <c r="AB15">
        <f t="shared" si="6"/>
        <v>0</v>
      </c>
      <c r="AC15">
        <f t="shared" si="6"/>
        <v>316.15199999999999</v>
      </c>
      <c r="AD15">
        <f t="shared" si="6"/>
        <v>0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</row>
    <row r="16" spans="1:35" x14ac:dyDescent="0.2">
      <c r="A16" s="5" t="s">
        <v>47</v>
      </c>
      <c r="B16" s="10">
        <v>18.5</v>
      </c>
      <c r="C16" s="10">
        <v>18.5</v>
      </c>
      <c r="D16" s="10">
        <v>0</v>
      </c>
      <c r="E16" s="10">
        <v>0</v>
      </c>
      <c r="F16" s="10">
        <v>20</v>
      </c>
      <c r="G16" s="10">
        <v>0</v>
      </c>
      <c r="H16" s="10">
        <v>0</v>
      </c>
      <c r="I16" s="10">
        <v>0</v>
      </c>
      <c r="J16" s="10">
        <v>10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4</v>
      </c>
      <c r="F17" s="10">
        <v>0</v>
      </c>
      <c r="G17" s="10">
        <v>5</v>
      </c>
      <c r="H17" s="10">
        <v>10</v>
      </c>
      <c r="I17" s="10">
        <v>0</v>
      </c>
      <c r="J17" s="10">
        <v>0</v>
      </c>
      <c r="AA17">
        <f>SUM(AA15:AI15)</f>
        <v>316.15199999999999</v>
      </c>
    </row>
    <row r="18" spans="1:31" x14ac:dyDescent="0.2">
      <c r="A18" s="5" t="s">
        <v>49</v>
      </c>
      <c r="B18" s="10">
        <v>108.54</v>
      </c>
      <c r="C18" s="10">
        <v>86.56</v>
      </c>
      <c r="D18" s="10">
        <v>157.22999999999999</v>
      </c>
      <c r="E18" s="10">
        <v>5.15</v>
      </c>
      <c r="F18" s="10">
        <v>68.849999999999994</v>
      </c>
      <c r="G18" s="10">
        <v>80.430000000000007</v>
      </c>
      <c r="H18" s="10">
        <v>53.87</v>
      </c>
      <c r="I18" s="10">
        <v>88.76</v>
      </c>
      <c r="J18" s="10">
        <v>120.49</v>
      </c>
    </row>
    <row r="19" spans="1:31" x14ac:dyDescent="0.2">
      <c r="A19" s="5" t="s">
        <v>50</v>
      </c>
      <c r="B19" s="10">
        <v>5.3</v>
      </c>
      <c r="C19" s="10">
        <v>4</v>
      </c>
      <c r="D19" s="10">
        <v>11.4</v>
      </c>
      <c r="E19" s="10">
        <v>6.2</v>
      </c>
      <c r="F19" s="10">
        <v>15.5</v>
      </c>
      <c r="G19" s="10">
        <v>10.5</v>
      </c>
      <c r="H19" s="10">
        <v>15.5</v>
      </c>
      <c r="I19" s="10">
        <v>9.5</v>
      </c>
      <c r="J19" s="10">
        <v>5.3</v>
      </c>
      <c r="AA19" s="29" t="s">
        <v>89</v>
      </c>
      <c r="AE19" s="30">
        <v>0.08</v>
      </c>
    </row>
    <row r="20" spans="1:31" x14ac:dyDescent="0.2">
      <c r="A20" s="5" t="s">
        <v>51</v>
      </c>
      <c r="B20" s="10">
        <v>26.95</v>
      </c>
      <c r="C20" s="10">
        <v>28.39</v>
      </c>
      <c r="D20" s="10">
        <v>38.72</v>
      </c>
      <c r="E20" s="10">
        <v>22.3</v>
      </c>
      <c r="F20" s="10">
        <v>24.86</v>
      </c>
      <c r="G20" s="10">
        <v>26.99</v>
      </c>
      <c r="H20" s="10">
        <v>25.36</v>
      </c>
      <c r="I20" s="10">
        <v>31.35</v>
      </c>
      <c r="J20" s="10">
        <v>24.73</v>
      </c>
    </row>
    <row r="21" spans="1:31" x14ac:dyDescent="0.2">
      <c r="A21" s="5" t="s">
        <v>52</v>
      </c>
      <c r="B21" s="10">
        <v>25.13</v>
      </c>
      <c r="C21" s="10">
        <v>25.5</v>
      </c>
      <c r="D21" s="10">
        <v>34.450000000000003</v>
      </c>
      <c r="E21" s="10">
        <v>23.24</v>
      </c>
      <c r="F21" s="10">
        <v>26.47</v>
      </c>
      <c r="G21" s="10">
        <v>24.36</v>
      </c>
      <c r="H21" s="10">
        <v>23.7</v>
      </c>
      <c r="I21" s="10">
        <v>26.85</v>
      </c>
      <c r="J21" s="10">
        <v>23.49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34.4</v>
      </c>
      <c r="E22" s="10">
        <v>0</v>
      </c>
      <c r="F22" s="10">
        <v>0</v>
      </c>
      <c r="G22" s="10">
        <v>9.68</v>
      </c>
      <c r="H22" s="10">
        <v>7.04</v>
      </c>
      <c r="I22" s="10">
        <v>0</v>
      </c>
      <c r="J22" s="10">
        <v>0</v>
      </c>
    </row>
    <row r="23" spans="1:31" x14ac:dyDescent="0.2">
      <c r="A23" s="5" t="s">
        <v>53</v>
      </c>
      <c r="B23" s="10">
        <v>9.5</v>
      </c>
      <c r="C23" s="10">
        <v>9.5</v>
      </c>
      <c r="D23" s="10">
        <v>9.5</v>
      </c>
      <c r="E23" s="10">
        <v>2</v>
      </c>
      <c r="F23" s="10">
        <v>19</v>
      </c>
      <c r="G23" s="10">
        <v>19</v>
      </c>
      <c r="H23" s="10">
        <v>28.5</v>
      </c>
      <c r="I23" s="10">
        <v>9.5</v>
      </c>
      <c r="J23" s="10">
        <v>9.5</v>
      </c>
    </row>
    <row r="24" spans="1:31" x14ac:dyDescent="0.2">
      <c r="A24" s="5" t="s">
        <v>54</v>
      </c>
      <c r="B24" s="18">
        <f t="shared" ref="B24:J24" si="7">SUM(B14:B23)*$AE$19*6/12</f>
        <v>9.8247999999999998</v>
      </c>
      <c r="C24" s="18">
        <f t="shared" si="7"/>
        <v>8.766</v>
      </c>
      <c r="D24" s="18">
        <f t="shared" si="7"/>
        <v>16.948</v>
      </c>
      <c r="E24" s="18">
        <f t="shared" si="7"/>
        <v>6.9876000000000014</v>
      </c>
      <c r="F24" s="18">
        <f t="shared" si="7"/>
        <v>12.6404</v>
      </c>
      <c r="G24" s="18">
        <f t="shared" si="7"/>
        <v>9.8240000000000016</v>
      </c>
      <c r="H24" s="18">
        <f t="shared" si="7"/>
        <v>10.238799999999999</v>
      </c>
      <c r="I24" s="18">
        <f t="shared" si="7"/>
        <v>7.6063999999999998</v>
      </c>
      <c r="J24" s="18">
        <f t="shared" si="7"/>
        <v>9.4884000000000004</v>
      </c>
    </row>
    <row r="25" spans="1:31" x14ac:dyDescent="0.2">
      <c r="A25" s="5" t="s">
        <v>55</v>
      </c>
      <c r="B25" s="35">
        <f t="shared" ref="B25:J25" si="8">SUM(B14:B24)</f>
        <v>255.44480000000001</v>
      </c>
      <c r="C25" s="35">
        <f t="shared" si="8"/>
        <v>227.91599999999997</v>
      </c>
      <c r="D25" s="35">
        <f t="shared" si="8"/>
        <v>440.64799999999997</v>
      </c>
      <c r="E25" s="35">
        <f t="shared" si="8"/>
        <v>181.67760000000004</v>
      </c>
      <c r="F25" s="35">
        <f t="shared" si="8"/>
        <v>328.65039999999999</v>
      </c>
      <c r="G25" s="35">
        <f t="shared" si="8"/>
        <v>255.42400000000004</v>
      </c>
      <c r="H25" s="35">
        <f t="shared" si="8"/>
        <v>266.2088</v>
      </c>
      <c r="I25" s="35">
        <f t="shared" si="8"/>
        <v>197.7664</v>
      </c>
      <c r="J25" s="35">
        <f t="shared" si="8"/>
        <v>246.69840000000002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</row>
    <row r="27" spans="1:31" x14ac:dyDescent="0.2">
      <c r="A27" s="5" t="s">
        <v>56</v>
      </c>
      <c r="B27" s="34">
        <f t="shared" ref="B27:J27" si="9">B11-B25</f>
        <v>316.15200000000004</v>
      </c>
      <c r="C27" s="34">
        <f t="shared" si="9"/>
        <v>316.15200000000004</v>
      </c>
      <c r="D27" s="34">
        <f t="shared" si="9"/>
        <v>316.15199999999999</v>
      </c>
      <c r="E27" s="34">
        <f t="shared" si="9"/>
        <v>316.15199999999999</v>
      </c>
      <c r="F27" s="34">
        <f t="shared" si="9"/>
        <v>316.15200000000004</v>
      </c>
      <c r="G27" s="34">
        <f t="shared" si="9"/>
        <v>316.15199999999999</v>
      </c>
      <c r="H27" s="34">
        <f t="shared" si="9"/>
        <v>316.15199999999993</v>
      </c>
      <c r="I27" s="34">
        <f t="shared" si="9"/>
        <v>316.15200000000004</v>
      </c>
      <c r="J27" s="34">
        <f t="shared" si="9"/>
        <v>316.15200000000004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J8">
    <cfRule type="cellIs" dxfId="96" priority="7" stopIfTrue="1" operator="equal">
      <formula>$F$3</formula>
    </cfRule>
  </conditionalFormatting>
  <conditionalFormatting sqref="F7:I7">
    <cfRule type="cellIs" dxfId="95" priority="8" stopIfTrue="1" operator="equal">
      <formula>1</formula>
    </cfRule>
  </conditionalFormatting>
  <conditionalFormatting sqref="I10">
    <cfRule type="expression" dxfId="94" priority="6">
      <formula>AH10=1</formula>
    </cfRule>
    <cfRule type="expression" dxfId="93" priority="9" stopIfTrue="1">
      <formula>AH6=1</formula>
    </cfRule>
  </conditionalFormatting>
  <conditionalFormatting sqref="F4">
    <cfRule type="expression" dxfId="92" priority="5" stopIfTrue="1">
      <formula>$Y$12=1</formula>
    </cfRule>
  </conditionalFormatting>
  <conditionalFormatting sqref="F5">
    <cfRule type="expression" dxfId="91" priority="4" stopIfTrue="1">
      <formula>$Y$12=1</formula>
    </cfRule>
  </conditionalFormatting>
  <conditionalFormatting sqref="F6">
    <cfRule type="expression" dxfId="90" priority="3" stopIfTrue="1">
      <formula>$Y$12=1</formula>
    </cfRule>
  </conditionalFormatting>
  <conditionalFormatting sqref="J10">
    <cfRule type="expression" dxfId="89" priority="1">
      <formula>AI10=1</formula>
    </cfRule>
    <cfRule type="expression" dxfId="88" priority="2" stopIfTrue="1">
      <formula>AI6=1</formula>
    </cfRule>
  </conditionalFormatting>
  <conditionalFormatting sqref="B10:H10">
    <cfRule type="expression" dxfId="87" priority="25">
      <formula>AA10=1</formula>
    </cfRule>
    <cfRule type="expression" dxfId="86" priority="26" stopIfTrue="1">
      <formula>AA6=1</formula>
    </cfRule>
  </conditionalFormatting>
  <dataValidations count="1">
    <dataValidation type="list" allowBlank="1" showInputMessage="1" showErrorMessage="1" sqref="F3" xr:uid="{00000000-0002-0000-0100-000000000000}">
      <formula1>$B$8:$J$8</formula1>
    </dataValidation>
  </dataValidations>
  <pageMargins left="0.5" right="0.2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31"/>
  <sheetViews>
    <sheetView showGridLines="0" workbookViewId="0">
      <pane xSplit="1" topLeftCell="B1" activePane="topRight" state="frozen"/>
      <selection pane="topRight" activeCell="H3" sqref="H3"/>
    </sheetView>
  </sheetViews>
  <sheetFormatPr defaultRowHeight="12.75" x14ac:dyDescent="0.2"/>
  <cols>
    <col min="1" max="1" width="13.42578125" customWidth="1"/>
    <col min="2" max="15" width="9.7109375" customWidth="1"/>
    <col min="23" max="23" width="9.140625" customWidth="1"/>
    <col min="24" max="26" width="9.140625" hidden="1" customWidth="1"/>
    <col min="27" max="40" width="8.85546875" hidden="1" customWidth="1"/>
    <col min="41" max="41" width="9.140625" hidden="1" customWidth="1"/>
  </cols>
  <sheetData>
    <row r="1" spans="1:40" x14ac:dyDescent="0.2">
      <c r="A1" s="2" t="s">
        <v>77</v>
      </c>
      <c r="B1" s="2"/>
      <c r="C1" s="2"/>
      <c r="G1" s="2"/>
      <c r="J1" s="22"/>
      <c r="O1" s="2"/>
    </row>
    <row r="2" spans="1:40" x14ac:dyDescent="0.2">
      <c r="C2" s="2"/>
      <c r="D2" s="2"/>
      <c r="Y2" s="25"/>
      <c r="Z2" s="25"/>
      <c r="AA2" s="4"/>
      <c r="AB2" s="4"/>
    </row>
    <row r="3" spans="1:40" x14ac:dyDescent="0.2">
      <c r="B3" s="22" t="s">
        <v>59</v>
      </c>
      <c r="C3" s="22"/>
      <c r="D3" s="22"/>
      <c r="E3" s="5"/>
      <c r="F3" s="24" t="s">
        <v>11</v>
      </c>
      <c r="Y3" s="4"/>
      <c r="Z3" s="4"/>
    </row>
    <row r="4" spans="1:40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7.5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 t="shared" ref="AA4:AN4" si="0">B8</f>
        <v>S. Wht</v>
      </c>
      <c r="AB4" t="str">
        <f t="shared" si="0"/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Mustard</v>
      </c>
      <c r="AN4" t="str">
        <f t="shared" si="0"/>
        <v>W.Wht</v>
      </c>
    </row>
    <row r="5" spans="1:40" x14ac:dyDescent="0.2">
      <c r="B5" s="5" t="s">
        <v>44</v>
      </c>
      <c r="C5" s="5"/>
      <c r="D5" s="5"/>
      <c r="E5" s="5"/>
      <c r="F5" s="9">
        <v>-0.5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1</v>
      </c>
    </row>
    <row r="6" spans="1:40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7</v>
      </c>
      <c r="G6" s="4"/>
      <c r="Y6" s="4" t="s">
        <v>60</v>
      </c>
      <c r="Z6" s="4"/>
      <c r="AA6">
        <f t="shared" ref="AA6:AN6" si="1">IF($F$3=B8,1,0)</f>
        <v>1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</row>
    <row r="7" spans="1:40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N7" si="2">IF(AB5+AB6=2,1,0)</f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2"/>
        <v>0</v>
      </c>
    </row>
    <row r="8" spans="1:40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72</v>
      </c>
      <c r="O8" s="17" t="s">
        <v>62</v>
      </c>
      <c r="Y8" s="26">
        <f>SUM(AA7:AN7)</f>
        <v>1</v>
      </c>
      <c r="Z8" s="25" t="s">
        <v>86</v>
      </c>
    </row>
    <row r="9" spans="1:40" x14ac:dyDescent="0.2">
      <c r="A9" s="5" t="s">
        <v>0</v>
      </c>
      <c r="B9" s="8">
        <v>60</v>
      </c>
      <c r="C9" s="8">
        <v>57</v>
      </c>
      <c r="D9" s="8">
        <v>72</v>
      </c>
      <c r="E9" s="8">
        <v>140</v>
      </c>
      <c r="F9" s="8">
        <v>35</v>
      </c>
      <c r="G9" s="8">
        <v>1710</v>
      </c>
      <c r="H9" s="8">
        <v>1850</v>
      </c>
      <c r="I9" s="8">
        <v>1460</v>
      </c>
      <c r="J9" s="8">
        <v>1960</v>
      </c>
      <c r="K9" s="8">
        <v>23</v>
      </c>
      <c r="L9" s="8">
        <v>46.332999999999998</v>
      </c>
      <c r="M9" s="8">
        <v>107</v>
      </c>
      <c r="N9" s="8">
        <v>850</v>
      </c>
      <c r="O9" s="8">
        <v>66</v>
      </c>
    </row>
    <row r="10" spans="1:40" x14ac:dyDescent="0.2">
      <c r="A10" s="19" t="s">
        <v>43</v>
      </c>
      <c r="B10" s="6">
        <f>IF($F$3=B8,$F$6,B11/B9)</f>
        <v>7</v>
      </c>
      <c r="C10" s="6">
        <f t="shared" ref="C10:O10" si="3">IF($F$3=C8,$F$6,C11/C9)</f>
        <v>7.4047298245614037</v>
      </c>
      <c r="D10" s="6">
        <f t="shared" si="3"/>
        <v>5.2805444444444447</v>
      </c>
      <c r="E10" s="6">
        <f t="shared" si="3"/>
        <v>3.9882971428571432</v>
      </c>
      <c r="F10" s="6">
        <f t="shared" si="3"/>
        <v>9.6415771428571428</v>
      </c>
      <c r="G10" s="6">
        <f t="shared" si="3"/>
        <v>0.28084023391812868</v>
      </c>
      <c r="H10" s="6">
        <f t="shared" si="3"/>
        <v>0.21386118918918917</v>
      </c>
      <c r="I10" s="6">
        <f t="shared" si="3"/>
        <v>0.28789917808219179</v>
      </c>
      <c r="J10" s="6">
        <f t="shared" si="3"/>
        <v>0.22451591836734694</v>
      </c>
      <c r="K10" s="6">
        <f t="shared" si="3"/>
        <v>14.113982608695652</v>
      </c>
      <c r="L10" s="6">
        <f t="shared" si="3"/>
        <v>7.7256728465672433</v>
      </c>
      <c r="M10" s="6">
        <f t="shared" si="3"/>
        <v>3.5657046728971959</v>
      </c>
      <c r="N10" s="6">
        <f t="shared" si="3"/>
        <v>0.3243896470588235</v>
      </c>
      <c r="O10" s="6">
        <f t="shared" si="3"/>
        <v>6.1962909090909086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0</v>
      </c>
    </row>
    <row r="11" spans="1:40" x14ac:dyDescent="0.2">
      <c r="A11" s="5" t="s">
        <v>1</v>
      </c>
      <c r="B11" s="34">
        <f t="shared" ref="B11:O11" si="4">IF($F$3=B8,B9*B10,$AA$17+B25)</f>
        <v>420</v>
      </c>
      <c r="C11" s="34">
        <f t="shared" si="4"/>
        <v>422.06960000000004</v>
      </c>
      <c r="D11" s="34">
        <f t="shared" si="4"/>
        <v>380.19920000000002</v>
      </c>
      <c r="E11" s="34">
        <f t="shared" si="4"/>
        <v>558.36160000000007</v>
      </c>
      <c r="F11" s="34">
        <f t="shared" si="4"/>
        <v>337.45519999999999</v>
      </c>
      <c r="G11" s="34">
        <f t="shared" si="4"/>
        <v>480.23680000000002</v>
      </c>
      <c r="H11" s="34">
        <f t="shared" si="4"/>
        <v>395.64319999999998</v>
      </c>
      <c r="I11" s="34">
        <f t="shared" si="4"/>
        <v>420.33280000000002</v>
      </c>
      <c r="J11" s="34">
        <f t="shared" si="4"/>
        <v>440.05119999999999</v>
      </c>
      <c r="K11" s="34">
        <f t="shared" si="4"/>
        <v>324.6216</v>
      </c>
      <c r="L11" s="34">
        <f t="shared" si="4"/>
        <v>357.95360000000005</v>
      </c>
      <c r="M11" s="34">
        <f t="shared" si="4"/>
        <v>381.53039999999999</v>
      </c>
      <c r="N11" s="34">
        <f t="shared" si="4"/>
        <v>275.7312</v>
      </c>
      <c r="O11" s="34">
        <f t="shared" si="4"/>
        <v>408.95519999999999</v>
      </c>
      <c r="Y11" s="27" t="s">
        <v>88</v>
      </c>
      <c r="AA11">
        <f t="shared" ref="AA11:AN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</row>
    <row r="12" spans="1:40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Y12" s="26">
        <f>SUM(AA11:AN11)</f>
        <v>0</v>
      </c>
      <c r="Z12" s="25" t="s">
        <v>87</v>
      </c>
    </row>
    <row r="13" spans="1:40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Y13" s="4"/>
      <c r="Z13" s="4"/>
    </row>
    <row r="14" spans="1:40" x14ac:dyDescent="0.2">
      <c r="A14" s="5" t="s">
        <v>45</v>
      </c>
      <c r="B14" s="9">
        <v>30</v>
      </c>
      <c r="C14" s="9">
        <v>34</v>
      </c>
      <c r="D14" s="9">
        <v>24</v>
      </c>
      <c r="E14" s="9">
        <v>94.5</v>
      </c>
      <c r="F14" s="9">
        <v>65.8</v>
      </c>
      <c r="G14" s="9">
        <v>86.63</v>
      </c>
      <c r="H14" s="9">
        <v>41.04</v>
      </c>
      <c r="I14" s="9">
        <v>60.4</v>
      </c>
      <c r="J14" s="9">
        <v>79</v>
      </c>
      <c r="K14" s="9">
        <v>20</v>
      </c>
      <c r="L14" s="9">
        <v>60</v>
      </c>
      <c r="M14" s="9">
        <v>18</v>
      </c>
      <c r="N14" s="9">
        <v>11.76</v>
      </c>
      <c r="O14" s="9">
        <v>16.899999999999999</v>
      </c>
      <c r="AA14" t="s">
        <v>16</v>
      </c>
    </row>
    <row r="15" spans="1:40" x14ac:dyDescent="0.2">
      <c r="A15" s="5" t="s">
        <v>46</v>
      </c>
      <c r="B15" s="10">
        <v>23.9</v>
      </c>
      <c r="C15" s="10">
        <v>23.9</v>
      </c>
      <c r="D15" s="10">
        <v>22.7</v>
      </c>
      <c r="E15" s="10">
        <v>35.5</v>
      </c>
      <c r="F15" s="10">
        <v>31.4</v>
      </c>
      <c r="G15" s="10">
        <v>54.7</v>
      </c>
      <c r="H15" s="10">
        <v>28.6</v>
      </c>
      <c r="I15" s="10">
        <v>31.6</v>
      </c>
      <c r="J15" s="10">
        <v>15.6</v>
      </c>
      <c r="K15" s="10">
        <v>27.1</v>
      </c>
      <c r="L15" s="10">
        <v>34.9</v>
      </c>
      <c r="M15" s="10">
        <v>6.2</v>
      </c>
      <c r="N15" s="10">
        <v>12.9</v>
      </c>
      <c r="O15" s="10">
        <v>26.8</v>
      </c>
      <c r="AA15">
        <f t="shared" ref="AA15:AN15" si="6">IF($F$3=B8,B27,0)</f>
        <v>171.38800000000001</v>
      </c>
      <c r="AB15">
        <f t="shared" si="6"/>
        <v>0</v>
      </c>
      <c r="AC15">
        <f t="shared" si="6"/>
        <v>0</v>
      </c>
      <c r="AD15">
        <f t="shared" si="6"/>
        <v>0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</row>
    <row r="16" spans="1:40" x14ac:dyDescent="0.2">
      <c r="A16" s="5" t="s">
        <v>47</v>
      </c>
      <c r="B16" s="10">
        <v>18.5</v>
      </c>
      <c r="C16" s="10">
        <v>18.5</v>
      </c>
      <c r="D16" s="10">
        <v>18.5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3</v>
      </c>
      <c r="M16" s="10">
        <v>0</v>
      </c>
      <c r="N16" s="10">
        <v>0</v>
      </c>
      <c r="O16" s="10">
        <v>10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AA17">
        <f>SUM(AA15:AN15)</f>
        <v>171.38800000000001</v>
      </c>
    </row>
    <row r="18" spans="1:31" x14ac:dyDescent="0.2">
      <c r="A18" s="5" t="s">
        <v>49</v>
      </c>
      <c r="B18" s="10">
        <v>97.8</v>
      </c>
      <c r="C18" s="10">
        <v>91.82</v>
      </c>
      <c r="D18" s="10">
        <v>67.010000000000005</v>
      </c>
      <c r="E18" s="10">
        <v>120.06</v>
      </c>
      <c r="F18" s="10">
        <v>4.4000000000000004</v>
      </c>
      <c r="G18" s="10">
        <v>44.58</v>
      </c>
      <c r="H18" s="10">
        <v>52.72</v>
      </c>
      <c r="I18" s="10">
        <v>37.03</v>
      </c>
      <c r="J18" s="10">
        <v>98.85</v>
      </c>
      <c r="K18" s="10">
        <v>32.46</v>
      </c>
      <c r="L18" s="10">
        <v>14.2</v>
      </c>
      <c r="M18" s="10">
        <v>91.39</v>
      </c>
      <c r="N18" s="10">
        <v>24.84</v>
      </c>
      <c r="O18" s="10">
        <v>109.75</v>
      </c>
    </row>
    <row r="19" spans="1:31" x14ac:dyDescent="0.2">
      <c r="A19" s="5" t="s">
        <v>50</v>
      </c>
      <c r="B19" s="10">
        <v>7.6</v>
      </c>
      <c r="C19" s="10">
        <v>11.9</v>
      </c>
      <c r="D19" s="10">
        <v>6.5</v>
      </c>
      <c r="E19" s="10">
        <v>14.7</v>
      </c>
      <c r="F19" s="10">
        <v>7.2</v>
      </c>
      <c r="G19" s="10">
        <v>20.5</v>
      </c>
      <c r="H19" s="10">
        <v>12.5</v>
      </c>
      <c r="I19" s="10">
        <v>18</v>
      </c>
      <c r="J19" s="10">
        <v>10.5</v>
      </c>
      <c r="K19" s="10">
        <v>15</v>
      </c>
      <c r="L19" s="10">
        <v>10</v>
      </c>
      <c r="M19" s="10">
        <v>18</v>
      </c>
      <c r="N19" s="10">
        <v>0</v>
      </c>
      <c r="O19" s="10">
        <v>7.6</v>
      </c>
      <c r="AA19" s="29" t="s">
        <v>89</v>
      </c>
      <c r="AE19" s="30">
        <v>0.08</v>
      </c>
    </row>
    <row r="20" spans="1:31" x14ac:dyDescent="0.2">
      <c r="A20" s="5" t="s">
        <v>51</v>
      </c>
      <c r="B20" s="10">
        <v>26.71</v>
      </c>
      <c r="C20" s="10">
        <v>26.48</v>
      </c>
      <c r="D20" s="10">
        <v>27.45</v>
      </c>
      <c r="E20" s="10">
        <v>36.340000000000003</v>
      </c>
      <c r="F20" s="10">
        <v>21.83</v>
      </c>
      <c r="G20" s="10">
        <v>25.07</v>
      </c>
      <c r="H20" s="10">
        <v>25.58</v>
      </c>
      <c r="I20" s="10">
        <v>24.61</v>
      </c>
      <c r="J20" s="10">
        <v>22.37</v>
      </c>
      <c r="K20" s="10">
        <v>25.3</v>
      </c>
      <c r="L20" s="10">
        <v>25.25</v>
      </c>
      <c r="M20" s="10">
        <v>31.9</v>
      </c>
      <c r="N20" s="10">
        <v>20.92</v>
      </c>
      <c r="O20" s="10">
        <v>24.49</v>
      </c>
    </row>
    <row r="21" spans="1:31" x14ac:dyDescent="0.2">
      <c r="A21" s="5" t="s">
        <v>52</v>
      </c>
      <c r="B21" s="10">
        <v>25.04</v>
      </c>
      <c r="C21" s="10">
        <v>24.94</v>
      </c>
      <c r="D21" s="10">
        <v>25.12</v>
      </c>
      <c r="E21" s="10">
        <v>33.49</v>
      </c>
      <c r="F21" s="10">
        <v>23.05</v>
      </c>
      <c r="G21" s="10">
        <v>26.49</v>
      </c>
      <c r="H21" s="10">
        <v>23.79</v>
      </c>
      <c r="I21" s="10">
        <v>23.39</v>
      </c>
      <c r="J21" s="10">
        <v>22.51</v>
      </c>
      <c r="K21" s="10">
        <v>25.48</v>
      </c>
      <c r="L21" s="10">
        <v>25.54</v>
      </c>
      <c r="M21" s="10">
        <v>27.07</v>
      </c>
      <c r="N21" s="10">
        <v>21.91</v>
      </c>
      <c r="O21" s="10">
        <v>23.39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28</v>
      </c>
      <c r="F22" s="10">
        <v>0</v>
      </c>
      <c r="G22" s="10">
        <v>0</v>
      </c>
      <c r="H22" s="10">
        <v>7.4</v>
      </c>
      <c r="I22" s="10">
        <v>5.84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</row>
    <row r="23" spans="1:31" x14ac:dyDescent="0.2">
      <c r="A23" s="5" t="s">
        <v>53</v>
      </c>
      <c r="B23" s="10">
        <v>9.5</v>
      </c>
      <c r="C23" s="10">
        <v>9.5</v>
      </c>
      <c r="D23" s="10">
        <v>9.5</v>
      </c>
      <c r="E23" s="10">
        <v>9.5</v>
      </c>
      <c r="F23" s="10">
        <v>2</v>
      </c>
      <c r="G23" s="10">
        <v>19</v>
      </c>
      <c r="H23" s="10">
        <v>19</v>
      </c>
      <c r="I23" s="10">
        <v>28.5</v>
      </c>
      <c r="J23" s="10">
        <v>9.5</v>
      </c>
      <c r="K23" s="10">
        <v>2</v>
      </c>
      <c r="L23" s="10">
        <v>6.5</v>
      </c>
      <c r="M23" s="10">
        <v>9.5</v>
      </c>
      <c r="N23" s="10">
        <v>2</v>
      </c>
      <c r="O23" s="10">
        <v>9.5</v>
      </c>
    </row>
    <row r="24" spans="1:31" x14ac:dyDescent="0.2">
      <c r="A24" s="5" t="s">
        <v>54</v>
      </c>
      <c r="B24" s="18">
        <f t="shared" ref="B24:O24" si="7">SUM(B14:B23)*$AE$19*6/12</f>
        <v>9.5619999999999994</v>
      </c>
      <c r="C24" s="18">
        <f t="shared" si="7"/>
        <v>9.6416000000000004</v>
      </c>
      <c r="D24" s="18">
        <f t="shared" si="7"/>
        <v>8.0312000000000001</v>
      </c>
      <c r="E24" s="18">
        <f t="shared" si="7"/>
        <v>14.883600000000001</v>
      </c>
      <c r="F24" s="18">
        <f t="shared" si="7"/>
        <v>6.3872</v>
      </c>
      <c r="G24" s="18">
        <f t="shared" si="7"/>
        <v>11.878799999999998</v>
      </c>
      <c r="H24" s="18">
        <f t="shared" si="7"/>
        <v>8.6251999999999995</v>
      </c>
      <c r="I24" s="18">
        <f t="shared" si="7"/>
        <v>9.5747999999999998</v>
      </c>
      <c r="J24" s="18">
        <f t="shared" si="7"/>
        <v>10.3332</v>
      </c>
      <c r="K24" s="18">
        <f t="shared" si="7"/>
        <v>5.8936000000000002</v>
      </c>
      <c r="L24" s="18">
        <f t="shared" si="7"/>
        <v>7.1756000000000002</v>
      </c>
      <c r="M24" s="18">
        <f t="shared" si="7"/>
        <v>8.0823999999999998</v>
      </c>
      <c r="N24" s="18">
        <f t="shared" si="7"/>
        <v>4.0132000000000003</v>
      </c>
      <c r="O24" s="18">
        <f t="shared" si="7"/>
        <v>9.1372</v>
      </c>
    </row>
    <row r="25" spans="1:31" x14ac:dyDescent="0.2">
      <c r="A25" s="5" t="s">
        <v>55</v>
      </c>
      <c r="B25" s="35">
        <f t="shared" ref="B25:O25" si="8">SUM(B14:B24)</f>
        <v>248.61199999999999</v>
      </c>
      <c r="C25" s="35">
        <f t="shared" si="8"/>
        <v>250.6816</v>
      </c>
      <c r="D25" s="35">
        <f t="shared" si="8"/>
        <v>208.81120000000001</v>
      </c>
      <c r="E25" s="35">
        <f t="shared" si="8"/>
        <v>386.97360000000003</v>
      </c>
      <c r="F25" s="35">
        <f t="shared" si="8"/>
        <v>166.06720000000001</v>
      </c>
      <c r="G25" s="35">
        <f t="shared" si="8"/>
        <v>308.84879999999998</v>
      </c>
      <c r="H25" s="35">
        <f t="shared" si="8"/>
        <v>224.2552</v>
      </c>
      <c r="I25" s="35">
        <f t="shared" si="8"/>
        <v>248.94479999999999</v>
      </c>
      <c r="J25" s="35">
        <f t="shared" si="8"/>
        <v>268.66319999999996</v>
      </c>
      <c r="K25" s="35">
        <f t="shared" si="8"/>
        <v>153.2336</v>
      </c>
      <c r="L25" s="35">
        <f t="shared" si="8"/>
        <v>186.56560000000002</v>
      </c>
      <c r="M25" s="35">
        <f t="shared" si="8"/>
        <v>210.14240000000001</v>
      </c>
      <c r="N25" s="35">
        <f t="shared" si="8"/>
        <v>104.3432</v>
      </c>
      <c r="O25" s="35">
        <f t="shared" si="8"/>
        <v>237.56720000000001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31" x14ac:dyDescent="0.2">
      <c r="A27" s="5" t="s">
        <v>56</v>
      </c>
      <c r="B27" s="34">
        <f t="shared" ref="B27:O27" si="9">B11-B25</f>
        <v>171.38800000000001</v>
      </c>
      <c r="C27" s="34">
        <f t="shared" si="9"/>
        <v>171.38800000000003</v>
      </c>
      <c r="D27" s="34">
        <f t="shared" si="9"/>
        <v>171.38800000000001</v>
      </c>
      <c r="E27" s="34">
        <f t="shared" si="9"/>
        <v>171.38800000000003</v>
      </c>
      <c r="F27" s="34">
        <f t="shared" si="9"/>
        <v>171.38799999999998</v>
      </c>
      <c r="G27" s="34">
        <f t="shared" si="9"/>
        <v>171.38800000000003</v>
      </c>
      <c r="H27" s="34">
        <f t="shared" si="9"/>
        <v>171.38799999999998</v>
      </c>
      <c r="I27" s="34">
        <f t="shared" si="9"/>
        <v>171.38800000000003</v>
      </c>
      <c r="J27" s="34">
        <f t="shared" si="9"/>
        <v>171.38800000000003</v>
      </c>
      <c r="K27" s="34">
        <f t="shared" si="9"/>
        <v>171.38800000000001</v>
      </c>
      <c r="L27" s="34">
        <f t="shared" si="9"/>
        <v>171.38800000000003</v>
      </c>
      <c r="M27" s="34">
        <f t="shared" si="9"/>
        <v>171.38799999999998</v>
      </c>
      <c r="N27" s="34">
        <f t="shared" si="9"/>
        <v>171.38800000000001</v>
      </c>
      <c r="O27" s="34">
        <f t="shared" si="9"/>
        <v>171.38799999999998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O8">
    <cfRule type="cellIs" dxfId="85" priority="7" stopIfTrue="1" operator="equal">
      <formula>$F$3</formula>
    </cfRule>
  </conditionalFormatting>
  <conditionalFormatting sqref="F7:J7">
    <cfRule type="cellIs" dxfId="84" priority="8" stopIfTrue="1" operator="equal">
      <formula>1</formula>
    </cfRule>
  </conditionalFormatting>
  <conditionalFormatting sqref="B10:N10">
    <cfRule type="expression" dxfId="83" priority="6">
      <formula>AA10=1</formula>
    </cfRule>
    <cfRule type="expression" dxfId="82" priority="9" stopIfTrue="1">
      <formula>AA6=1</formula>
    </cfRule>
  </conditionalFormatting>
  <conditionalFormatting sqref="F4">
    <cfRule type="expression" dxfId="81" priority="5" stopIfTrue="1">
      <formula>$Y$12=1</formula>
    </cfRule>
  </conditionalFormatting>
  <conditionalFormatting sqref="F5">
    <cfRule type="expression" dxfId="80" priority="4" stopIfTrue="1">
      <formula>$Y$12=1</formula>
    </cfRule>
  </conditionalFormatting>
  <conditionalFormatting sqref="F6">
    <cfRule type="expression" dxfId="79" priority="3" stopIfTrue="1">
      <formula>$Y$12=1</formula>
    </cfRule>
  </conditionalFormatting>
  <conditionalFormatting sqref="O10">
    <cfRule type="expression" dxfId="78" priority="1">
      <formula>AN10=1</formula>
    </cfRule>
    <cfRule type="expression" dxfId="77" priority="2" stopIfTrue="1">
      <formula>AN6=1</formula>
    </cfRule>
  </conditionalFormatting>
  <dataValidations count="1">
    <dataValidation type="list" allowBlank="1" showInputMessage="1" showErrorMessage="1" sqref="F3" xr:uid="{00000000-0002-0000-0200-000000000000}">
      <formula1>$B$8:$O$8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31"/>
  <sheetViews>
    <sheetView showGridLines="0" workbookViewId="0">
      <pane xSplit="1" topLeftCell="B1" activePane="topRight" state="frozen"/>
      <selection pane="topRight" activeCell="F5" sqref="F5"/>
    </sheetView>
  </sheetViews>
  <sheetFormatPr defaultRowHeight="12.75" x14ac:dyDescent="0.2"/>
  <cols>
    <col min="1" max="1" width="13.42578125" customWidth="1"/>
    <col min="2" max="16" width="9.7109375" customWidth="1"/>
    <col min="22" max="23" width="9.140625" customWidth="1"/>
    <col min="24" max="26" width="9.140625" hidden="1" customWidth="1"/>
    <col min="27" max="41" width="8.85546875" hidden="1" customWidth="1"/>
    <col min="42" max="42" width="9.140625" hidden="1" customWidth="1"/>
  </cols>
  <sheetData>
    <row r="1" spans="1:41" x14ac:dyDescent="0.2">
      <c r="A1" s="2" t="s">
        <v>76</v>
      </c>
      <c r="B1" s="2"/>
      <c r="C1" s="2"/>
      <c r="G1" s="2"/>
      <c r="J1" s="22"/>
      <c r="P1" s="2"/>
    </row>
    <row r="2" spans="1:41" x14ac:dyDescent="0.2">
      <c r="C2" s="2"/>
      <c r="D2" s="2"/>
      <c r="Y2" s="25"/>
      <c r="Z2" s="25"/>
      <c r="AA2" s="4"/>
      <c r="AB2" s="4"/>
    </row>
    <row r="3" spans="1:41" x14ac:dyDescent="0.2">
      <c r="B3" s="22" t="s">
        <v>59</v>
      </c>
      <c r="C3" s="22"/>
      <c r="D3" s="22"/>
      <c r="E3" s="5"/>
      <c r="F3" s="24" t="s">
        <v>3</v>
      </c>
      <c r="Y3" s="4"/>
      <c r="Z3" s="4"/>
    </row>
    <row r="4" spans="1:41" x14ac:dyDescent="0.2">
      <c r="B4" s="5" t="s">
        <v>40</v>
      </c>
      <c r="C4" s="20" t="str">
        <f>F3</f>
        <v>Soybean</v>
      </c>
      <c r="D4" s="5" t="s">
        <v>39</v>
      </c>
      <c r="E4" s="5"/>
      <c r="F4" s="9">
        <v>11.6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 t="shared" ref="AA4:AO4" si="0">B8</f>
        <v>S. Wht</v>
      </c>
      <c r="AB4" t="str">
        <f t="shared" si="0"/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Buckwht</v>
      </c>
      <c r="AN4" t="str">
        <f t="shared" si="0"/>
        <v>Millet</v>
      </c>
      <c r="AO4" t="str">
        <f t="shared" si="0"/>
        <v>W.Wht</v>
      </c>
    </row>
    <row r="5" spans="1:41" x14ac:dyDescent="0.2">
      <c r="B5" s="5" t="s">
        <v>44</v>
      </c>
      <c r="C5" s="5"/>
      <c r="D5" s="5"/>
      <c r="E5" s="5"/>
      <c r="F5" s="9">
        <v>-0.6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0</v>
      </c>
      <c r="AO5" s="23">
        <v>1</v>
      </c>
    </row>
    <row r="6" spans="1:41" x14ac:dyDescent="0.2">
      <c r="B6" s="5" t="s">
        <v>41</v>
      </c>
      <c r="C6" s="20" t="str">
        <f>F3</f>
        <v>Soybean</v>
      </c>
      <c r="D6" s="5" t="s">
        <v>42</v>
      </c>
      <c r="E6" s="5"/>
      <c r="F6" s="21">
        <f>F4+F5</f>
        <v>11</v>
      </c>
      <c r="G6" s="4"/>
      <c r="Y6" s="4" t="s">
        <v>60</v>
      </c>
      <c r="Z6" s="4"/>
      <c r="AA6">
        <f t="shared" ref="AA6:AO6" si="1">IF($F$3=B8,1,0)</f>
        <v>0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1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</row>
    <row r="7" spans="1:41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0</v>
      </c>
      <c r="AB7">
        <f t="shared" ref="AB7:AO7" si="2">IF(AB5+AB6=2,1,0)</f>
        <v>0</v>
      </c>
      <c r="AC7">
        <f t="shared" si="2"/>
        <v>0</v>
      </c>
      <c r="AD7">
        <f t="shared" si="2"/>
        <v>0</v>
      </c>
      <c r="AE7">
        <f t="shared" si="2"/>
        <v>1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2"/>
        <v>0</v>
      </c>
      <c r="AO7">
        <f t="shared" si="2"/>
        <v>0</v>
      </c>
    </row>
    <row r="8" spans="1:41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80</v>
      </c>
      <c r="O8" s="17" t="s">
        <v>81</v>
      </c>
      <c r="P8" s="17" t="s">
        <v>62</v>
      </c>
      <c r="Y8" s="26">
        <f>SUM(AA7:AO7)</f>
        <v>1</v>
      </c>
      <c r="Z8" s="25" t="s">
        <v>86</v>
      </c>
    </row>
    <row r="9" spans="1:41" x14ac:dyDescent="0.2">
      <c r="A9" s="5" t="s">
        <v>0</v>
      </c>
      <c r="B9" s="8">
        <v>57</v>
      </c>
      <c r="C9" s="8">
        <v>54</v>
      </c>
      <c r="D9" s="8">
        <v>75</v>
      </c>
      <c r="E9" s="8">
        <v>167</v>
      </c>
      <c r="F9" s="8">
        <v>41</v>
      </c>
      <c r="G9" s="8">
        <v>1990</v>
      </c>
      <c r="H9" s="8">
        <v>1740</v>
      </c>
      <c r="I9" s="8">
        <v>1760</v>
      </c>
      <c r="J9" s="8">
        <v>1680</v>
      </c>
      <c r="K9" s="8">
        <v>24</v>
      </c>
      <c r="L9" s="8">
        <v>35.332999999999998</v>
      </c>
      <c r="M9" s="8">
        <v>76</v>
      </c>
      <c r="N9" s="8">
        <v>950</v>
      </c>
      <c r="O9" s="8">
        <v>1800</v>
      </c>
      <c r="P9" s="8">
        <v>63</v>
      </c>
    </row>
    <row r="10" spans="1:41" x14ac:dyDescent="0.2">
      <c r="A10" s="19" t="s">
        <v>43</v>
      </c>
      <c r="B10" s="6">
        <f>IF($F$3=B8,$F$6,B11/B9)</f>
        <v>8.7439157894736841</v>
      </c>
      <c r="C10" s="6">
        <f t="shared" ref="C10:P10" si="3">IF($F$3=C8,$F$6,C11/C9)</f>
        <v>9.2843851851851849</v>
      </c>
      <c r="D10" s="6">
        <f t="shared" si="3"/>
        <v>6.3515413333333326</v>
      </c>
      <c r="E10" s="6">
        <f t="shared" si="3"/>
        <v>4.1543568862275446</v>
      </c>
      <c r="F10" s="6">
        <f t="shared" si="3"/>
        <v>11</v>
      </c>
      <c r="G10" s="6">
        <f t="shared" si="3"/>
        <v>0.29738974874371854</v>
      </c>
      <c r="H10" s="6">
        <f t="shared" si="3"/>
        <v>0.27716827586206894</v>
      </c>
      <c r="I10" s="6">
        <f t="shared" si="3"/>
        <v>0.30133045454545454</v>
      </c>
      <c r="J10" s="6">
        <f t="shared" si="3"/>
        <v>0.30963142857142856</v>
      </c>
      <c r="K10" s="6">
        <f t="shared" si="3"/>
        <v>17.7456</v>
      </c>
      <c r="L10" s="6">
        <f t="shared" si="3"/>
        <v>12.733659751507091</v>
      </c>
      <c r="M10" s="6">
        <f t="shared" si="3"/>
        <v>5.6327473684210529</v>
      </c>
      <c r="N10" s="6">
        <f t="shared" si="3"/>
        <v>0.40945768421052625</v>
      </c>
      <c r="O10" s="6">
        <f t="shared" si="3"/>
        <v>0.21348533333333333</v>
      </c>
      <c r="P10" s="6">
        <f t="shared" si="3"/>
        <v>7.904063492063492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1</v>
      </c>
      <c r="AO10" s="28">
        <v>0</v>
      </c>
    </row>
    <row r="11" spans="1:41" x14ac:dyDescent="0.2">
      <c r="A11" s="5" t="s">
        <v>1</v>
      </c>
      <c r="B11" s="34">
        <f t="shared" ref="B11:P11" si="4">IF($F$3=B8,B9*B10,$AA$17+B25)</f>
        <v>498.40319999999997</v>
      </c>
      <c r="C11" s="34">
        <f t="shared" si="4"/>
        <v>501.35679999999996</v>
      </c>
      <c r="D11" s="34">
        <f t="shared" si="4"/>
        <v>476.36559999999997</v>
      </c>
      <c r="E11" s="34">
        <f t="shared" si="4"/>
        <v>693.77759999999989</v>
      </c>
      <c r="F11" s="34">
        <f t="shared" si="4"/>
        <v>451</v>
      </c>
      <c r="G11" s="34">
        <f t="shared" si="4"/>
        <v>591.80559999999991</v>
      </c>
      <c r="H11" s="34">
        <f t="shared" si="4"/>
        <v>482.27279999999996</v>
      </c>
      <c r="I11" s="34">
        <f t="shared" si="4"/>
        <v>530.34159999999997</v>
      </c>
      <c r="J11" s="34">
        <f t="shared" si="4"/>
        <v>520.18079999999998</v>
      </c>
      <c r="K11" s="34">
        <f t="shared" si="4"/>
        <v>425.89440000000002</v>
      </c>
      <c r="L11" s="34">
        <f t="shared" si="4"/>
        <v>449.91840000000002</v>
      </c>
      <c r="M11" s="34">
        <f t="shared" si="4"/>
        <v>428.08879999999999</v>
      </c>
      <c r="N11" s="34">
        <f t="shared" si="4"/>
        <v>388.98479999999995</v>
      </c>
      <c r="O11" s="34">
        <f t="shared" si="4"/>
        <v>384.27359999999999</v>
      </c>
      <c r="P11" s="34">
        <f t="shared" si="4"/>
        <v>497.95600000000002</v>
      </c>
      <c r="Y11" s="27" t="s">
        <v>88</v>
      </c>
      <c r="AA11">
        <f t="shared" ref="AA11:AO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  <c r="AO11">
        <f t="shared" si="5"/>
        <v>0</v>
      </c>
    </row>
    <row r="12" spans="1:41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Y12" s="26">
        <f>SUM(AA11:AO11)</f>
        <v>0</v>
      </c>
      <c r="Z12" s="25" t="s">
        <v>87</v>
      </c>
    </row>
    <row r="13" spans="1:41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Y13" s="4"/>
      <c r="Z13" s="4"/>
    </row>
    <row r="14" spans="1:41" x14ac:dyDescent="0.2">
      <c r="A14" s="5" t="s">
        <v>45</v>
      </c>
      <c r="B14" s="9">
        <v>26.25</v>
      </c>
      <c r="C14" s="9">
        <v>34</v>
      </c>
      <c r="D14" s="9">
        <v>24</v>
      </c>
      <c r="E14" s="9">
        <v>100.5</v>
      </c>
      <c r="F14" s="9">
        <v>65.8</v>
      </c>
      <c r="G14" s="9">
        <v>86.63</v>
      </c>
      <c r="H14" s="9">
        <v>37.619999999999997</v>
      </c>
      <c r="I14" s="9">
        <v>57.38</v>
      </c>
      <c r="J14" s="9">
        <v>79</v>
      </c>
      <c r="K14" s="9">
        <v>20</v>
      </c>
      <c r="L14" s="9">
        <v>60</v>
      </c>
      <c r="M14" s="9">
        <v>18</v>
      </c>
      <c r="N14" s="9">
        <v>26</v>
      </c>
      <c r="O14" s="9">
        <v>15</v>
      </c>
      <c r="P14" s="9">
        <v>15.6</v>
      </c>
      <c r="AA14" t="s">
        <v>16</v>
      </c>
    </row>
    <row r="15" spans="1:41" x14ac:dyDescent="0.2">
      <c r="A15" s="5" t="s">
        <v>46</v>
      </c>
      <c r="B15" s="10">
        <v>21.7</v>
      </c>
      <c r="C15" s="10">
        <v>21.7</v>
      </c>
      <c r="D15" s="10">
        <v>22.7</v>
      </c>
      <c r="E15" s="10">
        <v>37.5</v>
      </c>
      <c r="F15" s="10">
        <v>46</v>
      </c>
      <c r="G15" s="10">
        <v>54.7</v>
      </c>
      <c r="H15" s="10">
        <v>28.6</v>
      </c>
      <c r="I15" s="10">
        <v>31.6</v>
      </c>
      <c r="J15" s="10">
        <v>15.6</v>
      </c>
      <c r="K15" s="10">
        <v>27.1</v>
      </c>
      <c r="L15" s="10">
        <v>34.9</v>
      </c>
      <c r="M15" s="10">
        <v>6.2</v>
      </c>
      <c r="N15" s="10">
        <v>13.6</v>
      </c>
      <c r="O15" s="10">
        <v>3.9</v>
      </c>
      <c r="P15" s="10">
        <v>26.8</v>
      </c>
      <c r="AA15">
        <f t="shared" ref="AA15:AO15" si="6">IF($F$3=B8,B27,0)</f>
        <v>0</v>
      </c>
      <c r="AB15">
        <f t="shared" si="6"/>
        <v>0</v>
      </c>
      <c r="AC15">
        <f t="shared" si="6"/>
        <v>0</v>
      </c>
      <c r="AD15">
        <f t="shared" si="6"/>
        <v>0</v>
      </c>
      <c r="AE15">
        <f t="shared" si="6"/>
        <v>271.47519999999997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  <c r="AO15">
        <f t="shared" si="6"/>
        <v>0</v>
      </c>
    </row>
    <row r="16" spans="1:41" x14ac:dyDescent="0.2">
      <c r="A16" s="5" t="s">
        <v>47</v>
      </c>
      <c r="B16" s="10">
        <v>18.5</v>
      </c>
      <c r="C16" s="10">
        <v>18.5</v>
      </c>
      <c r="D16" s="10">
        <v>18.5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10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AA17">
        <f>SUM(AA15:AO15)</f>
        <v>271.47519999999997</v>
      </c>
    </row>
    <row r="18" spans="1:31" x14ac:dyDescent="0.2">
      <c r="A18" s="5" t="s">
        <v>49</v>
      </c>
      <c r="B18" s="10">
        <v>96.59</v>
      </c>
      <c r="C18" s="10">
        <v>90.61</v>
      </c>
      <c r="D18" s="10">
        <v>75.47</v>
      </c>
      <c r="E18" s="10">
        <v>152.16999999999999</v>
      </c>
      <c r="F18" s="10">
        <v>5.15</v>
      </c>
      <c r="G18" s="10">
        <v>64.540000000000006</v>
      </c>
      <c r="H18" s="10">
        <v>53.06</v>
      </c>
      <c r="I18" s="10">
        <v>53.87</v>
      </c>
      <c r="J18" s="10">
        <v>88.28</v>
      </c>
      <c r="K18" s="10">
        <v>39.58</v>
      </c>
      <c r="L18" s="10">
        <v>10.83</v>
      </c>
      <c r="M18" s="10">
        <v>63.39</v>
      </c>
      <c r="N18" s="10">
        <v>20.010000000000002</v>
      </c>
      <c r="O18" s="10">
        <v>33.97</v>
      </c>
      <c r="P18" s="10">
        <v>108.54</v>
      </c>
    </row>
    <row r="19" spans="1:31" x14ac:dyDescent="0.2">
      <c r="A19" s="5" t="s">
        <v>50</v>
      </c>
      <c r="B19" s="10">
        <v>5.3</v>
      </c>
      <c r="C19" s="10">
        <v>6.7</v>
      </c>
      <c r="D19" s="10">
        <v>5</v>
      </c>
      <c r="E19" s="10">
        <v>11.4</v>
      </c>
      <c r="F19" s="10">
        <v>5.3</v>
      </c>
      <c r="G19" s="10">
        <v>12.5</v>
      </c>
      <c r="H19" s="10">
        <v>9</v>
      </c>
      <c r="I19" s="10">
        <v>17</v>
      </c>
      <c r="J19" s="10">
        <v>8</v>
      </c>
      <c r="K19" s="10">
        <v>12.5</v>
      </c>
      <c r="L19" s="10">
        <v>7</v>
      </c>
      <c r="M19" s="10">
        <v>9</v>
      </c>
      <c r="N19" s="10">
        <v>9.5</v>
      </c>
      <c r="O19" s="10">
        <v>6</v>
      </c>
      <c r="P19" s="10">
        <v>5.3</v>
      </c>
      <c r="AA19" s="29" t="s">
        <v>89</v>
      </c>
      <c r="AE19" s="30">
        <v>0.08</v>
      </c>
    </row>
    <row r="20" spans="1:31" x14ac:dyDescent="0.2">
      <c r="A20" s="5" t="s">
        <v>51</v>
      </c>
      <c r="B20" s="10">
        <v>24.07</v>
      </c>
      <c r="C20" s="10">
        <v>23.84</v>
      </c>
      <c r="D20" s="10">
        <v>25.28</v>
      </c>
      <c r="E20" s="10">
        <v>35.94</v>
      </c>
      <c r="F20" s="10">
        <v>19.2</v>
      </c>
      <c r="G20" s="10">
        <v>26.69</v>
      </c>
      <c r="H20" s="10">
        <v>26.3</v>
      </c>
      <c r="I20" s="10">
        <v>26.35</v>
      </c>
      <c r="J20" s="10">
        <v>22.94</v>
      </c>
      <c r="K20" s="10">
        <v>22.95</v>
      </c>
      <c r="L20" s="10">
        <v>23.89</v>
      </c>
      <c r="M20" s="10">
        <v>27.07</v>
      </c>
      <c r="N20" s="10">
        <v>20</v>
      </c>
      <c r="O20" s="10">
        <v>23.93</v>
      </c>
      <c r="P20" s="10">
        <v>20.86</v>
      </c>
    </row>
    <row r="21" spans="1:31" x14ac:dyDescent="0.2">
      <c r="A21" s="5" t="s">
        <v>52</v>
      </c>
      <c r="B21" s="10">
        <v>23.79</v>
      </c>
      <c r="C21" s="10">
        <v>23.69</v>
      </c>
      <c r="D21" s="10">
        <v>24.06</v>
      </c>
      <c r="E21" s="10">
        <v>33.15</v>
      </c>
      <c r="F21" s="10">
        <v>21.67</v>
      </c>
      <c r="G21" s="10">
        <v>27.95</v>
      </c>
      <c r="H21" s="10">
        <v>24.65</v>
      </c>
      <c r="I21" s="10">
        <v>24.67</v>
      </c>
      <c r="J21" s="10">
        <v>23.32</v>
      </c>
      <c r="K21" s="10">
        <v>24.35</v>
      </c>
      <c r="L21" s="10">
        <v>24.96</v>
      </c>
      <c r="M21" s="10">
        <v>24.93</v>
      </c>
      <c r="N21" s="10">
        <v>21.88</v>
      </c>
      <c r="O21" s="10">
        <v>23.66</v>
      </c>
      <c r="P21" s="10">
        <v>21.17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33.4</v>
      </c>
      <c r="F22" s="10">
        <v>0</v>
      </c>
      <c r="G22" s="10">
        <v>0</v>
      </c>
      <c r="H22" s="10">
        <v>6.96</v>
      </c>
      <c r="I22" s="10">
        <v>7.04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</row>
    <row r="23" spans="1:31" x14ac:dyDescent="0.2">
      <c r="A23" s="5" t="s">
        <v>53</v>
      </c>
      <c r="B23" s="10">
        <v>2</v>
      </c>
      <c r="C23" s="10">
        <v>2</v>
      </c>
      <c r="D23" s="10">
        <v>2</v>
      </c>
      <c r="E23" s="10">
        <v>2</v>
      </c>
      <c r="F23" s="10">
        <v>5.5</v>
      </c>
      <c r="G23" s="10">
        <v>15</v>
      </c>
      <c r="H23" s="10">
        <v>11.5</v>
      </c>
      <c r="I23" s="10">
        <v>21</v>
      </c>
      <c r="J23" s="10">
        <v>2</v>
      </c>
      <c r="K23" s="10">
        <v>2</v>
      </c>
      <c r="L23" s="10">
        <v>10</v>
      </c>
      <c r="M23" s="10">
        <v>2</v>
      </c>
      <c r="N23" s="10">
        <v>2</v>
      </c>
      <c r="O23" s="10">
        <v>2</v>
      </c>
      <c r="P23" s="10">
        <v>9.5</v>
      </c>
    </row>
    <row r="24" spans="1:31" x14ac:dyDescent="0.2">
      <c r="A24" s="5" t="s">
        <v>54</v>
      </c>
      <c r="B24" s="18">
        <f t="shared" ref="B24:P24" si="7">SUM(B14:B23)*$AE$19*6/12</f>
        <v>8.7280000000000015</v>
      </c>
      <c r="C24" s="18">
        <f t="shared" si="7"/>
        <v>8.8415999999999997</v>
      </c>
      <c r="D24" s="18">
        <f t="shared" si="7"/>
        <v>7.8804000000000007</v>
      </c>
      <c r="E24" s="18">
        <f t="shared" si="7"/>
        <v>16.242399999999996</v>
      </c>
      <c r="F24" s="18">
        <f t="shared" si="7"/>
        <v>6.9048000000000007</v>
      </c>
      <c r="G24" s="18">
        <f t="shared" si="7"/>
        <v>12.320399999999999</v>
      </c>
      <c r="H24" s="18">
        <f t="shared" si="7"/>
        <v>8.1076000000000015</v>
      </c>
      <c r="I24" s="18">
        <f t="shared" si="7"/>
        <v>9.9564000000000004</v>
      </c>
      <c r="J24" s="18">
        <f t="shared" si="7"/>
        <v>9.5655999999999999</v>
      </c>
      <c r="K24" s="18">
        <f t="shared" si="7"/>
        <v>5.9392000000000005</v>
      </c>
      <c r="L24" s="18">
        <f t="shared" si="7"/>
        <v>6.8632000000000017</v>
      </c>
      <c r="M24" s="18">
        <f t="shared" si="7"/>
        <v>6.0235999999999992</v>
      </c>
      <c r="N24" s="18">
        <f t="shared" si="7"/>
        <v>4.5195999999999996</v>
      </c>
      <c r="O24" s="18">
        <f t="shared" si="7"/>
        <v>4.3384</v>
      </c>
      <c r="P24" s="18">
        <f t="shared" si="7"/>
        <v>8.7108000000000025</v>
      </c>
    </row>
    <row r="25" spans="1:31" x14ac:dyDescent="0.2">
      <c r="A25" s="5" t="s">
        <v>55</v>
      </c>
      <c r="B25" s="35">
        <f t="shared" ref="B25:P25" si="8">SUM(B14:B24)</f>
        <v>226.92800000000003</v>
      </c>
      <c r="C25" s="35">
        <f t="shared" si="8"/>
        <v>229.88159999999999</v>
      </c>
      <c r="D25" s="35">
        <f t="shared" si="8"/>
        <v>204.89040000000003</v>
      </c>
      <c r="E25" s="35">
        <f t="shared" si="8"/>
        <v>422.30239999999986</v>
      </c>
      <c r="F25" s="35">
        <f t="shared" si="8"/>
        <v>179.5248</v>
      </c>
      <c r="G25" s="35">
        <f t="shared" si="8"/>
        <v>320.3304</v>
      </c>
      <c r="H25" s="35">
        <f t="shared" si="8"/>
        <v>210.79760000000002</v>
      </c>
      <c r="I25" s="35">
        <f t="shared" si="8"/>
        <v>258.8664</v>
      </c>
      <c r="J25" s="35">
        <f t="shared" si="8"/>
        <v>248.70559999999998</v>
      </c>
      <c r="K25" s="35">
        <f t="shared" si="8"/>
        <v>154.41920000000002</v>
      </c>
      <c r="L25" s="35">
        <f t="shared" si="8"/>
        <v>178.44320000000002</v>
      </c>
      <c r="M25" s="35">
        <f t="shared" si="8"/>
        <v>156.61359999999999</v>
      </c>
      <c r="N25" s="35">
        <f t="shared" si="8"/>
        <v>117.50959999999999</v>
      </c>
      <c r="O25" s="35">
        <f t="shared" si="8"/>
        <v>112.79839999999999</v>
      </c>
      <c r="P25" s="35">
        <f t="shared" si="8"/>
        <v>226.48080000000004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31" x14ac:dyDescent="0.2">
      <c r="A27" s="5" t="s">
        <v>56</v>
      </c>
      <c r="B27" s="34">
        <f t="shared" ref="B27:P27" si="9">B11-B25</f>
        <v>271.47519999999997</v>
      </c>
      <c r="C27" s="34">
        <f t="shared" si="9"/>
        <v>271.47519999999997</v>
      </c>
      <c r="D27" s="34">
        <f t="shared" si="9"/>
        <v>271.47519999999997</v>
      </c>
      <c r="E27" s="34">
        <f t="shared" si="9"/>
        <v>271.47520000000003</v>
      </c>
      <c r="F27" s="34">
        <f t="shared" si="9"/>
        <v>271.47519999999997</v>
      </c>
      <c r="G27" s="34">
        <f t="shared" si="9"/>
        <v>271.47519999999992</v>
      </c>
      <c r="H27" s="34">
        <f t="shared" si="9"/>
        <v>271.47519999999997</v>
      </c>
      <c r="I27" s="34">
        <f t="shared" si="9"/>
        <v>271.47519999999997</v>
      </c>
      <c r="J27" s="34">
        <f t="shared" si="9"/>
        <v>271.47519999999997</v>
      </c>
      <c r="K27" s="34">
        <f t="shared" si="9"/>
        <v>271.47519999999997</v>
      </c>
      <c r="L27" s="34">
        <f t="shared" si="9"/>
        <v>271.47519999999997</v>
      </c>
      <c r="M27" s="34">
        <f t="shared" si="9"/>
        <v>271.47519999999997</v>
      </c>
      <c r="N27" s="34">
        <f t="shared" si="9"/>
        <v>271.47519999999997</v>
      </c>
      <c r="O27" s="34">
        <f t="shared" si="9"/>
        <v>271.47519999999997</v>
      </c>
      <c r="P27" s="34">
        <f t="shared" si="9"/>
        <v>271.47519999999997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P8">
    <cfRule type="cellIs" dxfId="76" priority="7" stopIfTrue="1" operator="equal">
      <formula>$F$3</formula>
    </cfRule>
  </conditionalFormatting>
  <conditionalFormatting sqref="F7:J7">
    <cfRule type="cellIs" dxfId="75" priority="8" stopIfTrue="1" operator="equal">
      <formula>1</formula>
    </cfRule>
  </conditionalFormatting>
  <conditionalFormatting sqref="B10:O10">
    <cfRule type="expression" dxfId="74" priority="6">
      <formula>AA10=1</formula>
    </cfRule>
    <cfRule type="expression" dxfId="73" priority="9" stopIfTrue="1">
      <formula>AA6=1</formula>
    </cfRule>
  </conditionalFormatting>
  <conditionalFormatting sqref="F4">
    <cfRule type="expression" dxfId="72" priority="5" stopIfTrue="1">
      <formula>$Y$12=1</formula>
    </cfRule>
  </conditionalFormatting>
  <conditionalFormatting sqref="F5">
    <cfRule type="expression" dxfId="71" priority="4" stopIfTrue="1">
      <formula>$Y$12=1</formula>
    </cfRule>
  </conditionalFormatting>
  <conditionalFormatting sqref="F6">
    <cfRule type="expression" dxfId="70" priority="3" stopIfTrue="1">
      <formula>$Y$12=1</formula>
    </cfRule>
  </conditionalFormatting>
  <conditionalFormatting sqref="P10">
    <cfRule type="expression" dxfId="69" priority="1">
      <formula>AO10=1</formula>
    </cfRule>
    <cfRule type="expression" dxfId="68" priority="2" stopIfTrue="1">
      <formula>AO6=1</formula>
    </cfRule>
  </conditionalFormatting>
  <dataValidations count="1">
    <dataValidation type="list" allowBlank="1" showInputMessage="1" showErrorMessage="1" sqref="F3" xr:uid="{00000000-0002-0000-0300-000000000000}">
      <formula1>$B$8:$P$8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31"/>
  <sheetViews>
    <sheetView showGridLines="0" workbookViewId="0">
      <pane xSplit="1" topLeftCell="B1" activePane="topRight" state="frozen"/>
      <selection pane="topRight" activeCell="H5" sqref="H5"/>
    </sheetView>
  </sheetViews>
  <sheetFormatPr defaultRowHeight="12.75" x14ac:dyDescent="0.2"/>
  <cols>
    <col min="1" max="1" width="13.42578125" customWidth="1"/>
    <col min="2" max="17" width="9.7109375" customWidth="1"/>
    <col min="24" max="26" width="9.140625" hidden="1" customWidth="1"/>
    <col min="27" max="42" width="8.85546875" hidden="1" customWidth="1"/>
    <col min="43" max="43" width="9.140625" hidden="1" customWidth="1"/>
  </cols>
  <sheetData>
    <row r="1" spans="1:42" x14ac:dyDescent="0.2">
      <c r="A1" s="2" t="s">
        <v>75</v>
      </c>
      <c r="B1" s="2"/>
      <c r="C1" s="2"/>
      <c r="G1" s="2"/>
      <c r="J1" s="22"/>
      <c r="Q1" s="2"/>
    </row>
    <row r="2" spans="1:42" x14ac:dyDescent="0.2">
      <c r="C2" s="2"/>
      <c r="D2" s="2"/>
      <c r="Y2" s="25"/>
      <c r="Z2" s="25"/>
      <c r="AA2" s="4"/>
      <c r="AB2" s="4"/>
    </row>
    <row r="3" spans="1:42" x14ac:dyDescent="0.2">
      <c r="B3" s="22" t="s">
        <v>59</v>
      </c>
      <c r="C3" s="22"/>
      <c r="D3" s="22"/>
      <c r="E3" s="5"/>
      <c r="F3" s="24" t="s">
        <v>11</v>
      </c>
      <c r="Y3" s="4"/>
      <c r="Z3" s="4"/>
    </row>
    <row r="4" spans="1:42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7.5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 t="shared" ref="AA4:AP4" si="0">B8</f>
        <v>S. Wht</v>
      </c>
      <c r="AB4" t="str">
        <f t="shared" si="0"/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Mustard</v>
      </c>
      <c r="AN4" t="str">
        <f t="shared" si="0"/>
        <v>Buckwht</v>
      </c>
      <c r="AO4" t="str">
        <f t="shared" si="0"/>
        <v>Millet</v>
      </c>
      <c r="AP4" t="str">
        <f t="shared" si="0"/>
        <v>W.Wht</v>
      </c>
    </row>
    <row r="5" spans="1:42" x14ac:dyDescent="0.2">
      <c r="B5" s="5" t="s">
        <v>44</v>
      </c>
      <c r="C5" s="5"/>
      <c r="D5" s="5"/>
      <c r="E5" s="5"/>
      <c r="F5" s="9">
        <v>-0.5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0</v>
      </c>
      <c r="AO5" s="23">
        <v>0</v>
      </c>
      <c r="AP5" s="23">
        <v>1</v>
      </c>
    </row>
    <row r="6" spans="1:42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7</v>
      </c>
      <c r="G6" s="4"/>
      <c r="Y6" s="4" t="s">
        <v>60</v>
      </c>
      <c r="Z6" s="4"/>
      <c r="AA6">
        <f t="shared" ref="AA6:AP6" si="1">IF($F$3=B8,1,0)</f>
        <v>1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  <c r="AP6">
        <f t="shared" si="1"/>
        <v>0</v>
      </c>
    </row>
    <row r="7" spans="1:42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P7" si="2">IF(AB5+AB6=2,1,0)</f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2"/>
        <v>0</v>
      </c>
      <c r="AO7">
        <f t="shared" si="2"/>
        <v>0</v>
      </c>
      <c r="AP7">
        <f t="shared" si="2"/>
        <v>0</v>
      </c>
    </row>
    <row r="8" spans="1:42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72</v>
      </c>
      <c r="O8" s="17" t="s">
        <v>80</v>
      </c>
      <c r="P8" s="17" t="s">
        <v>81</v>
      </c>
      <c r="Q8" s="17" t="s">
        <v>62</v>
      </c>
      <c r="Y8" s="26">
        <f>SUM(AA7:AP7)</f>
        <v>1</v>
      </c>
      <c r="Z8" s="25" t="s">
        <v>86</v>
      </c>
    </row>
    <row r="9" spans="1:42" x14ac:dyDescent="0.2">
      <c r="A9" s="5" t="s">
        <v>0</v>
      </c>
      <c r="B9" s="8">
        <v>58</v>
      </c>
      <c r="C9" s="8">
        <v>56</v>
      </c>
      <c r="D9" s="8">
        <v>73</v>
      </c>
      <c r="E9" s="8">
        <v>125</v>
      </c>
      <c r="F9" s="8">
        <v>33</v>
      </c>
      <c r="G9" s="8">
        <v>1630</v>
      </c>
      <c r="H9" s="8">
        <v>1940</v>
      </c>
      <c r="I9" s="8">
        <v>1460</v>
      </c>
      <c r="J9" s="8">
        <v>2020</v>
      </c>
      <c r="K9" s="8">
        <v>25</v>
      </c>
      <c r="L9" s="8">
        <v>46.332999999999998</v>
      </c>
      <c r="M9" s="8">
        <v>89</v>
      </c>
      <c r="N9" s="8">
        <v>850</v>
      </c>
      <c r="O9" s="8">
        <v>950</v>
      </c>
      <c r="P9" s="8">
        <v>1600</v>
      </c>
      <c r="Q9" s="8">
        <v>63</v>
      </c>
    </row>
    <row r="10" spans="1:42" x14ac:dyDescent="0.2">
      <c r="A10" s="19" t="s">
        <v>43</v>
      </c>
      <c r="B10" s="6">
        <f>IF($F$3=B8,$F$6,B11/B9)</f>
        <v>7</v>
      </c>
      <c r="C10" s="6">
        <f t="shared" ref="C10:Q10" si="3">IF($F$3=C8,$F$6,C11/C9)</f>
        <v>7.3428571428571425</v>
      </c>
      <c r="D10" s="6">
        <f t="shared" si="3"/>
        <v>5.0963506849315063</v>
      </c>
      <c r="E10" s="6">
        <f t="shared" si="3"/>
        <v>4.2916607999999998</v>
      </c>
      <c r="F10" s="6">
        <f t="shared" si="3"/>
        <v>10.709939393939392</v>
      </c>
      <c r="G10" s="6">
        <f t="shared" si="3"/>
        <v>0.29090944785276074</v>
      </c>
      <c r="H10" s="6">
        <f t="shared" si="3"/>
        <v>0.20215381443298966</v>
      </c>
      <c r="I10" s="6">
        <f t="shared" si="3"/>
        <v>0.28449315068493147</v>
      </c>
      <c r="J10" s="6">
        <f t="shared" si="3"/>
        <v>0.22011683168316828</v>
      </c>
      <c r="K10" s="6">
        <f t="shared" si="3"/>
        <v>12.924895999999999</v>
      </c>
      <c r="L10" s="6">
        <f t="shared" si="3"/>
        <v>7.7992618651932748</v>
      </c>
      <c r="M10" s="6">
        <f t="shared" si="3"/>
        <v>3.9258786516853927</v>
      </c>
      <c r="N10" s="6">
        <f t="shared" si="3"/>
        <v>0.35698258823529411</v>
      </c>
      <c r="O10" s="6">
        <f t="shared" si="3"/>
        <v>0.29488336842105262</v>
      </c>
      <c r="P10" s="6">
        <f t="shared" si="3"/>
        <v>0.16558399999999998</v>
      </c>
      <c r="Q10" s="6">
        <f t="shared" si="3"/>
        <v>6.3496888888888883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1</v>
      </c>
      <c r="AO10" s="28">
        <v>1</v>
      </c>
      <c r="AP10" s="28">
        <v>0</v>
      </c>
    </row>
    <row r="11" spans="1:42" x14ac:dyDescent="0.2">
      <c r="A11" s="5" t="s">
        <v>1</v>
      </c>
      <c r="B11" s="34">
        <f t="shared" ref="B11:Q11" si="4">IF($F$3=B8,B9*B10,$AA$17+B25)</f>
        <v>406</v>
      </c>
      <c r="C11" s="34">
        <f t="shared" si="4"/>
        <v>411.2</v>
      </c>
      <c r="D11" s="34">
        <f t="shared" si="4"/>
        <v>372.03359999999998</v>
      </c>
      <c r="E11" s="34">
        <f t="shared" si="4"/>
        <v>536.45759999999996</v>
      </c>
      <c r="F11" s="34">
        <f t="shared" si="4"/>
        <v>353.42799999999994</v>
      </c>
      <c r="G11" s="34">
        <f t="shared" si="4"/>
        <v>474.18239999999997</v>
      </c>
      <c r="H11" s="34">
        <f t="shared" si="4"/>
        <v>392.17839999999995</v>
      </c>
      <c r="I11" s="34">
        <f t="shared" si="4"/>
        <v>415.35999999999996</v>
      </c>
      <c r="J11" s="34">
        <f t="shared" si="4"/>
        <v>444.63599999999991</v>
      </c>
      <c r="K11" s="34">
        <f t="shared" si="4"/>
        <v>323.12239999999997</v>
      </c>
      <c r="L11" s="34">
        <f t="shared" si="4"/>
        <v>361.36320000000001</v>
      </c>
      <c r="M11" s="34">
        <f t="shared" si="4"/>
        <v>349.40319999999997</v>
      </c>
      <c r="N11" s="34">
        <f t="shared" si="4"/>
        <v>303.43520000000001</v>
      </c>
      <c r="O11" s="34">
        <f t="shared" si="4"/>
        <v>280.13919999999996</v>
      </c>
      <c r="P11" s="34">
        <f t="shared" si="4"/>
        <v>264.93439999999998</v>
      </c>
      <c r="Q11" s="34">
        <f t="shared" si="4"/>
        <v>400.03039999999999</v>
      </c>
      <c r="Y11" s="27" t="s">
        <v>88</v>
      </c>
      <c r="AA11">
        <f t="shared" ref="AA11:AP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  <c r="AO11">
        <f t="shared" si="5"/>
        <v>0</v>
      </c>
      <c r="AP11">
        <f t="shared" si="5"/>
        <v>0</v>
      </c>
    </row>
    <row r="12" spans="1:42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Y12" s="26">
        <f>SUM(AA11:AP11)</f>
        <v>0</v>
      </c>
      <c r="Z12" s="25" t="s">
        <v>87</v>
      </c>
    </row>
    <row r="13" spans="1:42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Y13" s="4"/>
      <c r="Z13" s="4"/>
    </row>
    <row r="14" spans="1:42" x14ac:dyDescent="0.2">
      <c r="A14" s="5" t="s">
        <v>45</v>
      </c>
      <c r="B14" s="9">
        <v>26.25</v>
      </c>
      <c r="C14" s="9">
        <v>34</v>
      </c>
      <c r="D14" s="9">
        <v>24</v>
      </c>
      <c r="E14" s="9">
        <v>91.5</v>
      </c>
      <c r="F14" s="9">
        <v>65.8</v>
      </c>
      <c r="G14" s="9">
        <v>86.63</v>
      </c>
      <c r="H14" s="9">
        <v>37.619999999999997</v>
      </c>
      <c r="I14" s="9">
        <v>57.38</v>
      </c>
      <c r="J14" s="9">
        <v>79</v>
      </c>
      <c r="K14" s="9">
        <v>20</v>
      </c>
      <c r="L14" s="9">
        <v>60</v>
      </c>
      <c r="M14" s="9">
        <v>18</v>
      </c>
      <c r="N14" s="9">
        <v>13.72</v>
      </c>
      <c r="O14" s="9">
        <v>26</v>
      </c>
      <c r="P14" s="9">
        <v>15</v>
      </c>
      <c r="Q14" s="9">
        <v>15.6</v>
      </c>
      <c r="AA14" t="s">
        <v>16</v>
      </c>
    </row>
    <row r="15" spans="1:42" x14ac:dyDescent="0.2">
      <c r="A15" s="5" t="s">
        <v>46</v>
      </c>
      <c r="B15" s="10">
        <v>23.9</v>
      </c>
      <c r="C15" s="10">
        <v>23.9</v>
      </c>
      <c r="D15" s="10">
        <v>22.7</v>
      </c>
      <c r="E15" s="10">
        <v>35.5</v>
      </c>
      <c r="F15" s="10">
        <v>31.4</v>
      </c>
      <c r="G15" s="10">
        <v>54.7</v>
      </c>
      <c r="H15" s="10">
        <v>28.6</v>
      </c>
      <c r="I15" s="10">
        <v>31.6</v>
      </c>
      <c r="J15" s="10">
        <v>15.6</v>
      </c>
      <c r="K15" s="10">
        <v>27.1</v>
      </c>
      <c r="L15" s="10">
        <v>34.9</v>
      </c>
      <c r="M15" s="10">
        <v>6.2</v>
      </c>
      <c r="N15" s="10">
        <v>12.9</v>
      </c>
      <c r="O15" s="10">
        <v>13.6</v>
      </c>
      <c r="P15" s="10">
        <v>3.9</v>
      </c>
      <c r="Q15" s="10">
        <v>26.8</v>
      </c>
      <c r="AA15">
        <f t="shared" ref="AA15:AP15" si="6">IF($F$3=B8,B27,0)</f>
        <v>162.17199999999997</v>
      </c>
      <c r="AB15">
        <f t="shared" si="6"/>
        <v>0</v>
      </c>
      <c r="AC15">
        <f t="shared" si="6"/>
        <v>0</v>
      </c>
      <c r="AD15">
        <f t="shared" si="6"/>
        <v>0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  <c r="AO15">
        <f t="shared" si="6"/>
        <v>0</v>
      </c>
      <c r="AP15">
        <f t="shared" si="6"/>
        <v>0</v>
      </c>
    </row>
    <row r="16" spans="1:42" x14ac:dyDescent="0.2">
      <c r="A16" s="5" t="s">
        <v>47</v>
      </c>
      <c r="B16" s="10">
        <v>18.5</v>
      </c>
      <c r="C16" s="10">
        <v>18.5</v>
      </c>
      <c r="D16" s="10">
        <v>18.5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3</v>
      </c>
      <c r="M16" s="10">
        <v>0</v>
      </c>
      <c r="N16" s="10">
        <v>0</v>
      </c>
      <c r="O16" s="10">
        <v>0</v>
      </c>
      <c r="P16" s="10">
        <v>0</v>
      </c>
      <c r="Q16" s="10">
        <v>10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P17" s="10">
        <v>0</v>
      </c>
      <c r="Q17" s="10">
        <v>0</v>
      </c>
      <c r="AA17">
        <f>SUM(AA15:AP15)</f>
        <v>162.17199999999997</v>
      </c>
    </row>
    <row r="18" spans="1:31" x14ac:dyDescent="0.2">
      <c r="A18" s="5" t="s">
        <v>49</v>
      </c>
      <c r="B18" s="10">
        <v>106.83</v>
      </c>
      <c r="C18" s="10">
        <v>102.4</v>
      </c>
      <c r="D18" s="10">
        <v>80.47</v>
      </c>
      <c r="E18" s="10">
        <v>123.29</v>
      </c>
      <c r="F18" s="10">
        <v>19.62</v>
      </c>
      <c r="G18" s="10">
        <v>50.16</v>
      </c>
      <c r="H18" s="10">
        <v>65.44</v>
      </c>
      <c r="I18" s="10">
        <v>43.87</v>
      </c>
      <c r="J18" s="10">
        <v>117.03</v>
      </c>
      <c r="K18" s="10">
        <v>43.28</v>
      </c>
      <c r="L18" s="10">
        <v>24.45</v>
      </c>
      <c r="M18" s="10">
        <v>84.59</v>
      </c>
      <c r="N18" s="10">
        <v>31.1</v>
      </c>
      <c r="O18" s="10">
        <v>20.74</v>
      </c>
      <c r="P18" s="10">
        <v>29.44</v>
      </c>
      <c r="Q18" s="10">
        <v>117.91</v>
      </c>
    </row>
    <row r="19" spans="1:31" x14ac:dyDescent="0.2">
      <c r="A19" s="5" t="s">
        <v>50</v>
      </c>
      <c r="B19" s="10">
        <v>9</v>
      </c>
      <c r="C19" s="10">
        <v>10.9</v>
      </c>
      <c r="D19" s="10">
        <v>5</v>
      </c>
      <c r="E19" s="10">
        <v>15.7</v>
      </c>
      <c r="F19" s="10">
        <v>9.5</v>
      </c>
      <c r="G19" s="10">
        <v>19.5</v>
      </c>
      <c r="H19" s="10">
        <v>15.5</v>
      </c>
      <c r="I19" s="10">
        <v>24.5</v>
      </c>
      <c r="J19" s="10">
        <v>11</v>
      </c>
      <c r="K19" s="10">
        <v>15</v>
      </c>
      <c r="L19" s="10">
        <v>9.5</v>
      </c>
      <c r="M19" s="10">
        <v>14.5</v>
      </c>
      <c r="N19" s="10">
        <v>25</v>
      </c>
      <c r="O19" s="10">
        <v>0</v>
      </c>
      <c r="P19" s="10">
        <v>0</v>
      </c>
      <c r="Q19" s="10">
        <v>9</v>
      </c>
      <c r="AA19" s="29" t="s">
        <v>89</v>
      </c>
      <c r="AE19" s="30">
        <v>0.08</v>
      </c>
    </row>
    <row r="20" spans="1:31" x14ac:dyDescent="0.2">
      <c r="A20" s="5" t="s">
        <v>51</v>
      </c>
      <c r="B20" s="10">
        <v>24.15</v>
      </c>
      <c r="C20" s="10">
        <v>23.99</v>
      </c>
      <c r="D20" s="10">
        <v>25.12</v>
      </c>
      <c r="E20" s="10">
        <v>35.369999999999997</v>
      </c>
      <c r="F20" s="10">
        <v>23.58</v>
      </c>
      <c r="G20" s="10">
        <v>26.6</v>
      </c>
      <c r="H20" s="10">
        <v>25.52</v>
      </c>
      <c r="I20" s="10">
        <v>24.33</v>
      </c>
      <c r="J20" s="10">
        <v>23.45</v>
      </c>
      <c r="K20" s="10">
        <v>23</v>
      </c>
      <c r="L20" s="10">
        <v>24.46</v>
      </c>
      <c r="M20" s="10">
        <v>28.75</v>
      </c>
      <c r="N20" s="10">
        <v>21.87</v>
      </c>
      <c r="O20" s="10">
        <v>25.58</v>
      </c>
      <c r="P20" s="10">
        <v>24.29</v>
      </c>
      <c r="Q20" s="10">
        <v>19.23</v>
      </c>
    </row>
    <row r="21" spans="1:31" x14ac:dyDescent="0.2">
      <c r="A21" s="5" t="s">
        <v>52</v>
      </c>
      <c r="B21" s="10">
        <v>23.82</v>
      </c>
      <c r="C21" s="10">
        <v>23.76</v>
      </c>
      <c r="D21" s="10">
        <v>24</v>
      </c>
      <c r="E21" s="10">
        <v>31.53</v>
      </c>
      <c r="F21" s="10">
        <v>24.5</v>
      </c>
      <c r="G21" s="10">
        <v>27.42</v>
      </c>
      <c r="H21" s="10">
        <v>24.22</v>
      </c>
      <c r="I21" s="10">
        <v>23.73</v>
      </c>
      <c r="J21" s="10">
        <v>23.52</v>
      </c>
      <c r="K21" s="10">
        <v>24.38</v>
      </c>
      <c r="L21" s="10">
        <v>25.22</v>
      </c>
      <c r="M21" s="10">
        <v>25.99</v>
      </c>
      <c r="N21" s="10">
        <v>23.24</v>
      </c>
      <c r="O21" s="10">
        <v>25.51</v>
      </c>
      <c r="P21" s="10">
        <v>24.18</v>
      </c>
      <c r="Q21" s="10">
        <v>20.67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25</v>
      </c>
      <c r="F22" s="10">
        <v>0</v>
      </c>
      <c r="G22" s="10">
        <v>0</v>
      </c>
      <c r="H22" s="10">
        <v>7.76</v>
      </c>
      <c r="I22" s="10">
        <v>7.04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</row>
    <row r="23" spans="1:31" x14ac:dyDescent="0.2">
      <c r="A23" s="5" t="s">
        <v>53</v>
      </c>
      <c r="B23" s="10">
        <v>2</v>
      </c>
      <c r="C23" s="10">
        <v>2</v>
      </c>
      <c r="D23" s="10">
        <v>2</v>
      </c>
      <c r="E23" s="10">
        <v>2</v>
      </c>
      <c r="F23" s="10">
        <v>5.5</v>
      </c>
      <c r="G23" s="10">
        <v>15</v>
      </c>
      <c r="H23" s="10">
        <v>11.5</v>
      </c>
      <c r="I23" s="10">
        <v>21</v>
      </c>
      <c r="J23" s="10">
        <v>2</v>
      </c>
      <c r="K23" s="10">
        <v>2</v>
      </c>
      <c r="L23" s="10">
        <v>10</v>
      </c>
      <c r="M23" s="10">
        <v>2</v>
      </c>
      <c r="N23" s="10">
        <v>2</v>
      </c>
      <c r="O23" s="10">
        <v>2</v>
      </c>
      <c r="P23" s="10">
        <v>2</v>
      </c>
      <c r="Q23" s="10">
        <v>9.5</v>
      </c>
    </row>
    <row r="24" spans="1:31" x14ac:dyDescent="0.2">
      <c r="A24" s="5" t="s">
        <v>54</v>
      </c>
      <c r="B24" s="18">
        <f t="shared" ref="B24:Q24" si="7">SUM(B14:B23)*$AE$19*6/12</f>
        <v>9.3780000000000001</v>
      </c>
      <c r="C24" s="18">
        <f t="shared" si="7"/>
        <v>9.5780000000000012</v>
      </c>
      <c r="D24" s="18">
        <f t="shared" si="7"/>
        <v>8.0716000000000001</v>
      </c>
      <c r="E24" s="18">
        <f t="shared" si="7"/>
        <v>14.3956</v>
      </c>
      <c r="F24" s="18">
        <f t="shared" si="7"/>
        <v>7.355999999999999</v>
      </c>
      <c r="G24" s="18">
        <f t="shared" si="7"/>
        <v>12.000399999999999</v>
      </c>
      <c r="H24" s="18">
        <f t="shared" si="7"/>
        <v>8.8464000000000009</v>
      </c>
      <c r="I24" s="18">
        <f t="shared" si="7"/>
        <v>9.7379999999999995</v>
      </c>
      <c r="J24" s="18">
        <f t="shared" si="7"/>
        <v>10.863999999999999</v>
      </c>
      <c r="K24" s="18">
        <f t="shared" si="7"/>
        <v>6.1903999999999995</v>
      </c>
      <c r="L24" s="18">
        <f t="shared" si="7"/>
        <v>7.6612000000000009</v>
      </c>
      <c r="M24" s="18">
        <f t="shared" si="7"/>
        <v>7.2012000000000009</v>
      </c>
      <c r="N24" s="18">
        <f t="shared" si="7"/>
        <v>5.4332000000000003</v>
      </c>
      <c r="O24" s="18">
        <f t="shared" si="7"/>
        <v>4.5372000000000003</v>
      </c>
      <c r="P24" s="18">
        <f t="shared" si="7"/>
        <v>3.9524000000000004</v>
      </c>
      <c r="Q24" s="18">
        <f t="shared" si="7"/>
        <v>9.1483999999999988</v>
      </c>
    </row>
    <row r="25" spans="1:31" x14ac:dyDescent="0.2">
      <c r="A25" s="5" t="s">
        <v>55</v>
      </c>
      <c r="B25" s="35">
        <f t="shared" ref="B25:Q25" si="8">SUM(B14:B24)</f>
        <v>243.82800000000003</v>
      </c>
      <c r="C25" s="35">
        <f t="shared" si="8"/>
        <v>249.02800000000002</v>
      </c>
      <c r="D25" s="35">
        <f t="shared" si="8"/>
        <v>209.86160000000001</v>
      </c>
      <c r="E25" s="35">
        <f t="shared" si="8"/>
        <v>374.28559999999999</v>
      </c>
      <c r="F25" s="35">
        <f t="shared" si="8"/>
        <v>191.25599999999997</v>
      </c>
      <c r="G25" s="35">
        <f t="shared" si="8"/>
        <v>312.0104</v>
      </c>
      <c r="H25" s="35">
        <f t="shared" si="8"/>
        <v>230.00639999999999</v>
      </c>
      <c r="I25" s="35">
        <f t="shared" si="8"/>
        <v>253.18799999999999</v>
      </c>
      <c r="J25" s="35">
        <f t="shared" si="8"/>
        <v>282.46399999999994</v>
      </c>
      <c r="K25" s="35">
        <f t="shared" si="8"/>
        <v>160.9504</v>
      </c>
      <c r="L25" s="35">
        <f t="shared" si="8"/>
        <v>199.19120000000004</v>
      </c>
      <c r="M25" s="35">
        <f t="shared" si="8"/>
        <v>187.23120000000003</v>
      </c>
      <c r="N25" s="35">
        <f t="shared" si="8"/>
        <v>141.26320000000001</v>
      </c>
      <c r="O25" s="35">
        <f t="shared" si="8"/>
        <v>117.96720000000001</v>
      </c>
      <c r="P25" s="35">
        <f t="shared" si="8"/>
        <v>102.7624</v>
      </c>
      <c r="Q25" s="35">
        <f t="shared" si="8"/>
        <v>237.85839999999999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31" x14ac:dyDescent="0.2">
      <c r="A27" s="5" t="s">
        <v>56</v>
      </c>
      <c r="B27" s="34">
        <f t="shared" ref="B27:Q27" si="9">B11-B25</f>
        <v>162.17199999999997</v>
      </c>
      <c r="C27" s="34">
        <f t="shared" si="9"/>
        <v>162.17199999999997</v>
      </c>
      <c r="D27" s="34">
        <f t="shared" si="9"/>
        <v>162.17199999999997</v>
      </c>
      <c r="E27" s="34">
        <f t="shared" si="9"/>
        <v>162.17199999999997</v>
      </c>
      <c r="F27" s="34">
        <f t="shared" si="9"/>
        <v>162.17199999999997</v>
      </c>
      <c r="G27" s="34">
        <f t="shared" si="9"/>
        <v>162.17199999999997</v>
      </c>
      <c r="H27" s="34">
        <f t="shared" si="9"/>
        <v>162.17199999999997</v>
      </c>
      <c r="I27" s="34">
        <f t="shared" si="9"/>
        <v>162.17199999999997</v>
      </c>
      <c r="J27" s="34">
        <f t="shared" si="9"/>
        <v>162.17199999999997</v>
      </c>
      <c r="K27" s="34">
        <f t="shared" si="9"/>
        <v>162.17199999999997</v>
      </c>
      <c r="L27" s="34">
        <f t="shared" si="9"/>
        <v>162.17199999999997</v>
      </c>
      <c r="M27" s="34">
        <f t="shared" si="9"/>
        <v>162.17199999999994</v>
      </c>
      <c r="N27" s="34">
        <f t="shared" si="9"/>
        <v>162.172</v>
      </c>
      <c r="O27" s="34">
        <f t="shared" si="9"/>
        <v>162.17199999999997</v>
      </c>
      <c r="P27" s="34">
        <f t="shared" si="9"/>
        <v>162.17199999999997</v>
      </c>
      <c r="Q27" s="34">
        <f t="shared" si="9"/>
        <v>162.172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Q8">
    <cfRule type="cellIs" dxfId="67" priority="8" stopIfTrue="1" operator="equal">
      <formula>$F$3</formula>
    </cfRule>
  </conditionalFormatting>
  <conditionalFormatting sqref="F7:J7">
    <cfRule type="cellIs" dxfId="66" priority="9" stopIfTrue="1" operator="equal">
      <formula>1</formula>
    </cfRule>
  </conditionalFormatting>
  <conditionalFormatting sqref="B10:P10">
    <cfRule type="expression" dxfId="65" priority="6">
      <formula>AA10=1</formula>
    </cfRule>
    <cfRule type="expression" dxfId="64" priority="10" stopIfTrue="1">
      <formula>AA6=1</formula>
    </cfRule>
  </conditionalFormatting>
  <conditionalFormatting sqref="F4">
    <cfRule type="expression" dxfId="63" priority="5" stopIfTrue="1">
      <formula>$Y$12=1</formula>
    </cfRule>
  </conditionalFormatting>
  <conditionalFormatting sqref="F5">
    <cfRule type="expression" dxfId="62" priority="4" stopIfTrue="1">
      <formula>$Y$12=1</formula>
    </cfRule>
  </conditionalFormatting>
  <conditionalFormatting sqref="F6">
    <cfRule type="expression" dxfId="61" priority="3" stopIfTrue="1">
      <formula>$Y$12=1</formula>
    </cfRule>
  </conditionalFormatting>
  <conditionalFormatting sqref="Q10">
    <cfRule type="expression" dxfId="60" priority="1">
      <formula>AP10=1</formula>
    </cfRule>
    <cfRule type="expression" dxfId="59" priority="2" stopIfTrue="1">
      <formula>AP6=1</formula>
    </cfRule>
  </conditionalFormatting>
  <dataValidations count="1">
    <dataValidation type="list" allowBlank="1" showInputMessage="1" showErrorMessage="1" sqref="F3" xr:uid="{00000000-0002-0000-0400-000000000000}">
      <formula1>$B$8:$Q$8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31"/>
  <sheetViews>
    <sheetView showGridLines="0" workbookViewId="0">
      <pane xSplit="1" topLeftCell="B1" activePane="topRight" state="frozen"/>
      <selection pane="topRight" activeCell="F5" sqref="F5"/>
    </sheetView>
  </sheetViews>
  <sheetFormatPr defaultRowHeight="12.75" x14ac:dyDescent="0.2"/>
  <cols>
    <col min="1" max="1" width="13.42578125" customWidth="1"/>
    <col min="2" max="18" width="9.7109375" customWidth="1"/>
    <col min="23" max="23" width="0" hidden="1" customWidth="1"/>
    <col min="24" max="26" width="9.140625" hidden="1" customWidth="1"/>
    <col min="27" max="43" width="8.85546875" hidden="1" customWidth="1"/>
    <col min="44" max="45" width="9.140625" hidden="1" customWidth="1"/>
    <col min="46" max="46" width="0" hidden="1" customWidth="1"/>
  </cols>
  <sheetData>
    <row r="1" spans="1:43" x14ac:dyDescent="0.2">
      <c r="A1" s="2" t="s">
        <v>74</v>
      </c>
      <c r="B1" s="2"/>
      <c r="C1" s="2"/>
      <c r="G1" s="2"/>
      <c r="J1" s="22"/>
      <c r="R1" s="2"/>
    </row>
    <row r="2" spans="1:43" x14ac:dyDescent="0.2">
      <c r="C2" s="2"/>
      <c r="D2" s="2"/>
      <c r="Y2" s="25"/>
      <c r="Z2" s="25"/>
      <c r="AA2" s="4"/>
      <c r="AB2" s="4"/>
    </row>
    <row r="3" spans="1:43" x14ac:dyDescent="0.2">
      <c r="B3" s="22" t="s">
        <v>59</v>
      </c>
      <c r="C3" s="22"/>
      <c r="D3" s="22"/>
      <c r="E3" s="5"/>
      <c r="F3" s="24" t="s">
        <v>3</v>
      </c>
      <c r="Q3" s="3"/>
      <c r="Y3" s="4"/>
      <c r="Z3" s="4"/>
    </row>
    <row r="4" spans="1:43" x14ac:dyDescent="0.2">
      <c r="B4" s="5" t="s">
        <v>40</v>
      </c>
      <c r="C4" s="20" t="str">
        <f>F3</f>
        <v>Soybean</v>
      </c>
      <c r="D4" s="5" t="s">
        <v>39</v>
      </c>
      <c r="E4" s="5"/>
      <c r="F4" s="9">
        <v>11.6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Q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Mustard</v>
      </c>
      <c r="AN4" t="str">
        <f t="shared" si="0"/>
        <v>Buckwht</v>
      </c>
      <c r="AO4" t="str">
        <f t="shared" si="0"/>
        <v>Millet</v>
      </c>
      <c r="AP4" t="str">
        <f t="shared" si="0"/>
        <v>W.Wht</v>
      </c>
      <c r="AQ4" t="str">
        <f t="shared" si="0"/>
        <v>Rye</v>
      </c>
    </row>
    <row r="5" spans="1:43" x14ac:dyDescent="0.2">
      <c r="B5" s="5" t="s">
        <v>44</v>
      </c>
      <c r="C5" s="5"/>
      <c r="D5" s="5"/>
      <c r="E5" s="5"/>
      <c r="F5" s="9">
        <v>-0.6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0</v>
      </c>
      <c r="AO5" s="23">
        <v>0</v>
      </c>
      <c r="AP5" s="23">
        <v>1</v>
      </c>
      <c r="AQ5" s="23">
        <v>0</v>
      </c>
    </row>
    <row r="6" spans="1:43" x14ac:dyDescent="0.2">
      <c r="B6" s="5" t="s">
        <v>41</v>
      </c>
      <c r="C6" s="20" t="str">
        <f>F3</f>
        <v>Soybean</v>
      </c>
      <c r="D6" s="5" t="s">
        <v>42</v>
      </c>
      <c r="E6" s="5"/>
      <c r="F6" s="21">
        <f>F4+F5</f>
        <v>11</v>
      </c>
      <c r="G6" s="4"/>
      <c r="Y6" s="4" t="s">
        <v>60</v>
      </c>
      <c r="Z6" s="4"/>
      <c r="AA6">
        <f>IF($F$3=B8,1,0)</f>
        <v>0</v>
      </c>
      <c r="AB6">
        <f t="shared" ref="AB6:AH6" si="1">IF($F$3=C8,1,0)</f>
        <v>0</v>
      </c>
      <c r="AC6">
        <f t="shared" si="1"/>
        <v>0</v>
      </c>
      <c r="AD6">
        <f t="shared" si="1"/>
        <v>0</v>
      </c>
      <c r="AE6">
        <f t="shared" si="1"/>
        <v>1</v>
      </c>
      <c r="AF6">
        <f t="shared" si="1"/>
        <v>0</v>
      </c>
      <c r="AG6">
        <f t="shared" si="1"/>
        <v>0</v>
      </c>
      <c r="AH6">
        <f t="shared" si="1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Q6" si="2">IF($F$3=M8,1,0)</f>
        <v>0</v>
      </c>
      <c r="AM6">
        <f t="shared" si="2"/>
        <v>0</v>
      </c>
      <c r="AN6">
        <f t="shared" si="2"/>
        <v>0</v>
      </c>
      <c r="AO6">
        <f t="shared" si="2"/>
        <v>0</v>
      </c>
      <c r="AP6">
        <f t="shared" si="2"/>
        <v>0</v>
      </c>
      <c r="AQ6">
        <f t="shared" si="2"/>
        <v>0</v>
      </c>
    </row>
    <row r="7" spans="1:43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0</v>
      </c>
      <c r="AB7">
        <f t="shared" ref="AB7:AQ7" si="3">IF(AB5+AB6=2,1,0)</f>
        <v>0</v>
      </c>
      <c r="AC7">
        <f t="shared" si="3"/>
        <v>0</v>
      </c>
      <c r="AD7">
        <f t="shared" si="3"/>
        <v>0</v>
      </c>
      <c r="AE7">
        <f t="shared" si="3"/>
        <v>1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</row>
    <row r="8" spans="1:43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72</v>
      </c>
      <c r="O8" s="17" t="s">
        <v>80</v>
      </c>
      <c r="P8" s="17" t="s">
        <v>81</v>
      </c>
      <c r="Q8" s="17" t="s">
        <v>62</v>
      </c>
      <c r="R8" s="17" t="s">
        <v>83</v>
      </c>
      <c r="Y8" s="26">
        <f>SUM(AA7:AQ7)</f>
        <v>1</v>
      </c>
      <c r="Z8" s="25" t="s">
        <v>86</v>
      </c>
    </row>
    <row r="9" spans="1:43" x14ac:dyDescent="0.2">
      <c r="A9" s="5" t="s">
        <v>0</v>
      </c>
      <c r="B9" s="8">
        <v>54</v>
      </c>
      <c r="C9" s="8">
        <v>54</v>
      </c>
      <c r="D9" s="8">
        <v>71</v>
      </c>
      <c r="E9" s="8">
        <v>147</v>
      </c>
      <c r="F9" s="8">
        <v>35</v>
      </c>
      <c r="G9" s="8">
        <v>1660</v>
      </c>
      <c r="H9" s="8">
        <v>2010</v>
      </c>
      <c r="I9" s="8">
        <v>1670</v>
      </c>
      <c r="J9" s="8">
        <v>1680</v>
      </c>
      <c r="K9" s="8">
        <v>18</v>
      </c>
      <c r="L9" s="8">
        <v>30</v>
      </c>
      <c r="M9" s="8">
        <v>79</v>
      </c>
      <c r="N9" s="8">
        <v>800</v>
      </c>
      <c r="O9" s="8">
        <v>950</v>
      </c>
      <c r="P9" s="8">
        <v>1700</v>
      </c>
      <c r="Q9" s="8">
        <v>59</v>
      </c>
      <c r="R9" s="8">
        <v>47</v>
      </c>
    </row>
    <row r="10" spans="1:43" x14ac:dyDescent="0.2">
      <c r="A10" s="19" t="s">
        <v>43</v>
      </c>
      <c r="B10" s="6">
        <f>IF($F$3=B8,$F$6,B11/B9)</f>
        <v>8.1850370370370378</v>
      </c>
      <c r="C10" s="6">
        <f t="shared" ref="C10:R10" si="4">IF($F$3=C8,$F$6,C11/C9)</f>
        <v>8.2871111111111109</v>
      </c>
      <c r="D10" s="6">
        <f t="shared" si="4"/>
        <v>5.8228619718309869</v>
      </c>
      <c r="E10" s="6">
        <f t="shared" si="4"/>
        <v>4.1613605442176862</v>
      </c>
      <c r="F10" s="6">
        <f t="shared" si="4"/>
        <v>11</v>
      </c>
      <c r="G10" s="6">
        <f t="shared" si="4"/>
        <v>0.31069831325301211</v>
      </c>
      <c r="H10" s="6">
        <f t="shared" si="4"/>
        <v>0.21852019900497513</v>
      </c>
      <c r="I10" s="6">
        <f t="shared" si="4"/>
        <v>0.27902658682634734</v>
      </c>
      <c r="J10" s="6">
        <f t="shared" si="4"/>
        <v>0.27750190476190478</v>
      </c>
      <c r="K10" s="6">
        <f t="shared" si="4"/>
        <v>19.559644444444448</v>
      </c>
      <c r="L10" s="6">
        <f t="shared" si="4"/>
        <v>13.078426666666669</v>
      </c>
      <c r="M10" s="6">
        <f t="shared" si="4"/>
        <v>4.8285265822784815</v>
      </c>
      <c r="N10" s="6">
        <f t="shared" si="4"/>
        <v>0.40614900000000004</v>
      </c>
      <c r="O10" s="6">
        <f t="shared" si="4"/>
        <v>0.35290189473684208</v>
      </c>
      <c r="P10" s="6">
        <f t="shared" si="4"/>
        <v>0.18769694117647059</v>
      </c>
      <c r="Q10" s="6">
        <f t="shared" si="4"/>
        <v>7.4178847457627128</v>
      </c>
      <c r="R10" s="6">
        <f t="shared" si="4"/>
        <v>8.0905872340425535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1</v>
      </c>
      <c r="AO10" s="28">
        <v>1</v>
      </c>
      <c r="AP10" s="28">
        <v>0</v>
      </c>
      <c r="AQ10" s="28">
        <v>0</v>
      </c>
    </row>
    <row r="11" spans="1:43" x14ac:dyDescent="0.2">
      <c r="A11" s="5" t="s">
        <v>1</v>
      </c>
      <c r="B11" s="34">
        <f t="shared" ref="B11:R11" si="5">IF($F$3=B8,B9*B10,$AA$17+B25)</f>
        <v>441.99200000000008</v>
      </c>
      <c r="C11" s="34">
        <f t="shared" si="5"/>
        <v>447.50400000000002</v>
      </c>
      <c r="D11" s="34">
        <f t="shared" si="5"/>
        <v>413.42320000000007</v>
      </c>
      <c r="E11" s="34">
        <f t="shared" si="5"/>
        <v>611.71999999999991</v>
      </c>
      <c r="F11" s="34">
        <f t="shared" si="5"/>
        <v>385</v>
      </c>
      <c r="G11" s="34">
        <f t="shared" si="5"/>
        <v>515.75920000000008</v>
      </c>
      <c r="H11" s="34">
        <f t="shared" si="5"/>
        <v>439.22559999999999</v>
      </c>
      <c r="I11" s="34">
        <f t="shared" si="5"/>
        <v>465.97440000000006</v>
      </c>
      <c r="J11" s="34">
        <f t="shared" si="5"/>
        <v>466.20320000000004</v>
      </c>
      <c r="K11" s="34">
        <f t="shared" si="5"/>
        <v>352.07360000000006</v>
      </c>
      <c r="L11" s="34">
        <f t="shared" si="5"/>
        <v>392.35280000000006</v>
      </c>
      <c r="M11" s="34">
        <f t="shared" si="5"/>
        <v>381.45360000000005</v>
      </c>
      <c r="N11" s="34">
        <f t="shared" si="5"/>
        <v>324.91920000000005</v>
      </c>
      <c r="O11" s="34">
        <f t="shared" si="5"/>
        <v>335.2568</v>
      </c>
      <c r="P11" s="34">
        <f t="shared" si="5"/>
        <v>319.08480000000003</v>
      </c>
      <c r="Q11" s="34">
        <f t="shared" si="5"/>
        <v>437.65520000000004</v>
      </c>
      <c r="R11" s="34">
        <f t="shared" si="5"/>
        <v>380.25760000000002</v>
      </c>
      <c r="Y11" s="27" t="s">
        <v>88</v>
      </c>
      <c r="AA11">
        <f t="shared" ref="AA11:AQ11" si="6">IF(AA6+AA10=2,1,0)</f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J11">
        <f t="shared" si="6"/>
        <v>0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</row>
    <row r="12" spans="1:43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Y12" s="26">
        <f>SUM(AA11:AQ11)</f>
        <v>0</v>
      </c>
      <c r="Z12" s="25" t="s">
        <v>87</v>
      </c>
    </row>
    <row r="13" spans="1:43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Y13" s="4"/>
      <c r="Z13" s="4"/>
    </row>
    <row r="14" spans="1:43" x14ac:dyDescent="0.2">
      <c r="A14" s="5" t="s">
        <v>45</v>
      </c>
      <c r="B14" s="9">
        <v>26.25</v>
      </c>
      <c r="C14" s="9">
        <v>29.75</v>
      </c>
      <c r="D14" s="9">
        <v>21</v>
      </c>
      <c r="E14" s="9">
        <v>94.5</v>
      </c>
      <c r="F14" s="9">
        <v>65.8</v>
      </c>
      <c r="G14" s="9">
        <v>86.63</v>
      </c>
      <c r="H14" s="9">
        <v>37.619999999999997</v>
      </c>
      <c r="I14" s="9">
        <v>57.38</v>
      </c>
      <c r="J14" s="9">
        <v>79</v>
      </c>
      <c r="K14" s="9">
        <v>20</v>
      </c>
      <c r="L14" s="9">
        <v>60</v>
      </c>
      <c r="M14" s="9">
        <v>18</v>
      </c>
      <c r="N14" s="9">
        <v>13.72</v>
      </c>
      <c r="O14" s="9">
        <v>26</v>
      </c>
      <c r="P14" s="9">
        <v>15</v>
      </c>
      <c r="Q14" s="9">
        <v>15.6</v>
      </c>
      <c r="R14" s="9">
        <v>13.2</v>
      </c>
      <c r="AA14" t="s">
        <v>16</v>
      </c>
    </row>
    <row r="15" spans="1:43" x14ac:dyDescent="0.2">
      <c r="A15" s="5" t="s">
        <v>46</v>
      </c>
      <c r="B15" s="10">
        <v>23.9</v>
      </c>
      <c r="C15" s="10">
        <v>23.9</v>
      </c>
      <c r="D15" s="10">
        <v>22.7</v>
      </c>
      <c r="E15" s="10">
        <v>35.5</v>
      </c>
      <c r="F15" s="10">
        <v>31.4</v>
      </c>
      <c r="G15" s="10">
        <v>54.7</v>
      </c>
      <c r="H15" s="10">
        <v>28.6</v>
      </c>
      <c r="I15" s="10">
        <v>31.6</v>
      </c>
      <c r="J15" s="10">
        <v>15.6</v>
      </c>
      <c r="K15" s="10">
        <v>27.1</v>
      </c>
      <c r="L15" s="10">
        <v>34.9</v>
      </c>
      <c r="M15" s="10">
        <v>6.2</v>
      </c>
      <c r="N15" s="10">
        <v>12.9</v>
      </c>
      <c r="O15" s="10">
        <v>13.6</v>
      </c>
      <c r="P15" s="10">
        <v>3.9</v>
      </c>
      <c r="Q15" s="10">
        <v>26.8</v>
      </c>
      <c r="R15" s="10">
        <v>4</v>
      </c>
      <c r="AA15">
        <f t="shared" ref="AA15:AQ15" si="7">IF($F$3=B8,B27,0)</f>
        <v>0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210.50880000000004</v>
      </c>
      <c r="AF15">
        <f t="shared" si="7"/>
        <v>0</v>
      </c>
      <c r="AG15">
        <f t="shared" si="7"/>
        <v>0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0</v>
      </c>
    </row>
    <row r="16" spans="1:43" x14ac:dyDescent="0.2">
      <c r="A16" s="5" t="s">
        <v>47</v>
      </c>
      <c r="B16" s="10">
        <v>18.5</v>
      </c>
      <c r="C16" s="10">
        <v>18.5</v>
      </c>
      <c r="D16" s="10">
        <v>18.5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3</v>
      </c>
      <c r="M16" s="10">
        <v>0</v>
      </c>
      <c r="N16" s="10">
        <v>0</v>
      </c>
      <c r="O16" s="10">
        <v>0</v>
      </c>
      <c r="P16" s="10">
        <v>0</v>
      </c>
      <c r="Q16" s="10">
        <v>10</v>
      </c>
      <c r="R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P17" s="10">
        <v>0</v>
      </c>
      <c r="Q17" s="10">
        <v>0</v>
      </c>
      <c r="R17" s="10">
        <v>0</v>
      </c>
      <c r="AA17">
        <f>SUM(AA15:AQ15)</f>
        <v>210.50880000000004</v>
      </c>
    </row>
    <row r="18" spans="1:31" x14ac:dyDescent="0.2">
      <c r="A18" s="5" t="s">
        <v>49</v>
      </c>
      <c r="B18" s="10">
        <v>97.2</v>
      </c>
      <c r="C18" s="10">
        <v>97.2</v>
      </c>
      <c r="D18" s="10">
        <v>77.02</v>
      </c>
      <c r="E18" s="10">
        <v>143.28</v>
      </c>
      <c r="F18" s="10">
        <v>12.6</v>
      </c>
      <c r="G18" s="10">
        <v>52.62</v>
      </c>
      <c r="H18" s="10">
        <v>69.17</v>
      </c>
      <c r="I18" s="10">
        <v>54.69</v>
      </c>
      <c r="J18" s="10">
        <v>95</v>
      </c>
      <c r="K18" s="10">
        <v>28.18</v>
      </c>
      <c r="L18" s="10">
        <v>12.51</v>
      </c>
      <c r="M18" s="10">
        <v>72.52</v>
      </c>
      <c r="N18" s="10">
        <v>30.35</v>
      </c>
      <c r="O18" s="10">
        <v>23.29</v>
      </c>
      <c r="P18" s="10">
        <v>34.81</v>
      </c>
      <c r="Q18" s="10">
        <v>107.72</v>
      </c>
      <c r="R18" s="10">
        <v>82.47</v>
      </c>
    </row>
    <row r="19" spans="1:31" x14ac:dyDescent="0.2">
      <c r="A19" s="5" t="s">
        <v>50</v>
      </c>
      <c r="B19" s="10">
        <v>7.2</v>
      </c>
      <c r="C19" s="10">
        <v>9</v>
      </c>
      <c r="D19" s="10">
        <v>5</v>
      </c>
      <c r="E19" s="10">
        <v>11.9</v>
      </c>
      <c r="F19" s="10">
        <v>5.7</v>
      </c>
      <c r="G19" s="10">
        <v>10.5</v>
      </c>
      <c r="H19" s="10">
        <v>10</v>
      </c>
      <c r="I19" s="10">
        <v>15.5</v>
      </c>
      <c r="J19" s="10">
        <v>8</v>
      </c>
      <c r="K19" s="10">
        <v>12</v>
      </c>
      <c r="L19" s="10">
        <v>6</v>
      </c>
      <c r="M19" s="10">
        <v>12</v>
      </c>
      <c r="N19" s="10">
        <v>0</v>
      </c>
      <c r="O19" s="10">
        <v>9.5</v>
      </c>
      <c r="P19" s="10">
        <v>0</v>
      </c>
      <c r="Q19" s="10">
        <v>7.2</v>
      </c>
      <c r="R19" s="10">
        <v>14</v>
      </c>
      <c r="AA19" s="29" t="s">
        <v>89</v>
      </c>
      <c r="AE19" s="30">
        <v>0.08</v>
      </c>
    </row>
    <row r="20" spans="1:31" x14ac:dyDescent="0.2">
      <c r="A20" s="5" t="s">
        <v>51</v>
      </c>
      <c r="B20" s="10">
        <v>23.84</v>
      </c>
      <c r="C20" s="10">
        <v>23.84</v>
      </c>
      <c r="D20" s="10">
        <v>24.96</v>
      </c>
      <c r="E20" s="10">
        <v>37</v>
      </c>
      <c r="F20" s="10">
        <v>20.34</v>
      </c>
      <c r="G20" s="10">
        <v>26.63</v>
      </c>
      <c r="H20" s="10">
        <v>25.7</v>
      </c>
      <c r="I20" s="10">
        <v>24.85</v>
      </c>
      <c r="J20" s="10">
        <v>22.94</v>
      </c>
      <c r="K20" s="10">
        <v>22.63</v>
      </c>
      <c r="L20" s="10">
        <v>23.61</v>
      </c>
      <c r="M20" s="10">
        <v>27.97</v>
      </c>
      <c r="N20" s="10">
        <v>21.82</v>
      </c>
      <c r="O20" s="10">
        <v>22.18</v>
      </c>
      <c r="P20" s="10">
        <v>24.44</v>
      </c>
      <c r="Q20" s="10">
        <v>20.55</v>
      </c>
      <c r="R20" s="10">
        <v>19.72</v>
      </c>
    </row>
    <row r="21" spans="1:31" x14ac:dyDescent="0.2">
      <c r="A21" s="5" t="s">
        <v>52</v>
      </c>
      <c r="B21" s="10">
        <v>23.69</v>
      </c>
      <c r="C21" s="10">
        <v>23.69</v>
      </c>
      <c r="D21" s="10">
        <v>23.93</v>
      </c>
      <c r="E21" s="10">
        <v>32.200000000000003</v>
      </c>
      <c r="F21" s="10">
        <v>22.44</v>
      </c>
      <c r="G21" s="10">
        <v>27.43</v>
      </c>
      <c r="H21" s="10">
        <v>24.29</v>
      </c>
      <c r="I21" s="10">
        <v>23.94</v>
      </c>
      <c r="J21" s="10">
        <v>23.32</v>
      </c>
      <c r="K21" s="10">
        <v>24.21</v>
      </c>
      <c r="L21" s="10">
        <v>24.83</v>
      </c>
      <c r="M21" s="10">
        <v>25.68</v>
      </c>
      <c r="N21" s="10">
        <v>23.22</v>
      </c>
      <c r="O21" s="10">
        <v>23.38</v>
      </c>
      <c r="P21" s="10">
        <v>24.25</v>
      </c>
      <c r="Q21" s="10">
        <v>21.04</v>
      </c>
      <c r="R21" s="10">
        <v>20.329999999999998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29.4</v>
      </c>
      <c r="F22" s="10">
        <v>0</v>
      </c>
      <c r="G22" s="10">
        <v>0</v>
      </c>
      <c r="H22" s="10">
        <v>8.0399999999999991</v>
      </c>
      <c r="I22" s="10">
        <v>6.68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</row>
    <row r="23" spans="1:31" x14ac:dyDescent="0.2">
      <c r="A23" s="5" t="s">
        <v>53</v>
      </c>
      <c r="B23" s="10">
        <v>2</v>
      </c>
      <c r="C23" s="10">
        <v>2</v>
      </c>
      <c r="D23" s="10">
        <v>2</v>
      </c>
      <c r="E23" s="10">
        <v>2</v>
      </c>
      <c r="F23" s="10">
        <v>5.5</v>
      </c>
      <c r="G23" s="10">
        <v>15</v>
      </c>
      <c r="H23" s="10">
        <v>11.5</v>
      </c>
      <c r="I23" s="10">
        <v>21</v>
      </c>
      <c r="J23" s="10">
        <v>2</v>
      </c>
      <c r="K23" s="10">
        <v>2</v>
      </c>
      <c r="L23" s="10">
        <v>10</v>
      </c>
      <c r="M23" s="10">
        <v>2</v>
      </c>
      <c r="N23" s="10">
        <v>2</v>
      </c>
      <c r="O23" s="10">
        <v>2</v>
      </c>
      <c r="P23" s="10">
        <v>2</v>
      </c>
      <c r="Q23" s="10">
        <v>9.5</v>
      </c>
      <c r="R23" s="10">
        <v>9.5</v>
      </c>
    </row>
    <row r="24" spans="1:31" x14ac:dyDescent="0.2">
      <c r="A24" s="5" t="s">
        <v>54</v>
      </c>
      <c r="B24" s="18">
        <f>SUM(B14:B23)*$AE$19*6/12</f>
        <v>8.9032</v>
      </c>
      <c r="C24" s="18">
        <f t="shared" ref="C24:R24" si="8">SUM(C14:C23)*$AE$19*6/12</f>
        <v>9.1152000000000015</v>
      </c>
      <c r="D24" s="18">
        <f t="shared" si="8"/>
        <v>7.8044000000000011</v>
      </c>
      <c r="E24" s="18">
        <f t="shared" si="8"/>
        <v>15.431199999999997</v>
      </c>
      <c r="F24" s="18">
        <f t="shared" si="8"/>
        <v>6.7111999999999989</v>
      </c>
      <c r="G24" s="18">
        <f t="shared" si="8"/>
        <v>11.740399999999999</v>
      </c>
      <c r="H24" s="18">
        <f t="shared" si="8"/>
        <v>8.7967999999999993</v>
      </c>
      <c r="I24" s="18">
        <f t="shared" si="8"/>
        <v>9.8256000000000014</v>
      </c>
      <c r="J24" s="18">
        <f t="shared" si="8"/>
        <v>9.8344000000000005</v>
      </c>
      <c r="K24" s="18">
        <f t="shared" si="8"/>
        <v>5.4447999999999999</v>
      </c>
      <c r="L24" s="18">
        <f t="shared" si="8"/>
        <v>6.9940000000000007</v>
      </c>
      <c r="M24" s="18">
        <f t="shared" si="8"/>
        <v>6.5748000000000006</v>
      </c>
      <c r="N24" s="18">
        <f t="shared" si="8"/>
        <v>4.4004000000000003</v>
      </c>
      <c r="O24" s="18">
        <f t="shared" si="8"/>
        <v>4.798</v>
      </c>
      <c r="P24" s="18">
        <f t="shared" si="8"/>
        <v>4.1760000000000002</v>
      </c>
      <c r="Q24" s="18">
        <f t="shared" si="8"/>
        <v>8.7363999999999997</v>
      </c>
      <c r="R24" s="18">
        <f t="shared" si="8"/>
        <v>6.5287999999999995</v>
      </c>
    </row>
    <row r="25" spans="1:31" x14ac:dyDescent="0.2">
      <c r="A25" s="5" t="s">
        <v>55</v>
      </c>
      <c r="B25" s="35">
        <f t="shared" ref="B25:R25" si="9">SUM(B14:B24)</f>
        <v>231.48320000000001</v>
      </c>
      <c r="C25" s="35">
        <f t="shared" si="9"/>
        <v>236.99520000000001</v>
      </c>
      <c r="D25" s="35">
        <f t="shared" si="9"/>
        <v>202.9144</v>
      </c>
      <c r="E25" s="35">
        <f t="shared" si="9"/>
        <v>401.21119999999991</v>
      </c>
      <c r="F25" s="35">
        <f t="shared" si="9"/>
        <v>174.49119999999996</v>
      </c>
      <c r="G25" s="35">
        <f t="shared" si="9"/>
        <v>305.25040000000001</v>
      </c>
      <c r="H25" s="35">
        <f t="shared" si="9"/>
        <v>228.71679999999995</v>
      </c>
      <c r="I25" s="35">
        <f t="shared" si="9"/>
        <v>255.46560000000002</v>
      </c>
      <c r="J25" s="35">
        <f t="shared" si="9"/>
        <v>255.69439999999997</v>
      </c>
      <c r="K25" s="35">
        <f t="shared" si="9"/>
        <v>141.56479999999999</v>
      </c>
      <c r="L25" s="35">
        <f t="shared" si="9"/>
        <v>181.84400000000002</v>
      </c>
      <c r="M25" s="35">
        <f t="shared" si="9"/>
        <v>170.94480000000001</v>
      </c>
      <c r="N25" s="35">
        <f t="shared" si="9"/>
        <v>114.41040000000001</v>
      </c>
      <c r="O25" s="35">
        <f t="shared" si="9"/>
        <v>124.74799999999999</v>
      </c>
      <c r="P25" s="35">
        <f t="shared" si="9"/>
        <v>108.57600000000001</v>
      </c>
      <c r="Q25" s="35">
        <f t="shared" si="9"/>
        <v>227.1464</v>
      </c>
      <c r="R25" s="35">
        <f t="shared" si="9"/>
        <v>169.74879999999996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31" x14ac:dyDescent="0.2">
      <c r="A27" s="5" t="s">
        <v>56</v>
      </c>
      <c r="B27" s="34">
        <f t="shared" ref="B27:R27" si="10">B11-B25</f>
        <v>210.50880000000006</v>
      </c>
      <c r="C27" s="34">
        <f t="shared" si="10"/>
        <v>210.50880000000001</v>
      </c>
      <c r="D27" s="34">
        <f t="shared" si="10"/>
        <v>210.50880000000006</v>
      </c>
      <c r="E27" s="34">
        <f t="shared" si="10"/>
        <v>210.50880000000001</v>
      </c>
      <c r="F27" s="34">
        <f t="shared" si="10"/>
        <v>210.50880000000004</v>
      </c>
      <c r="G27" s="34">
        <f t="shared" si="10"/>
        <v>210.50880000000006</v>
      </c>
      <c r="H27" s="34">
        <f t="shared" si="10"/>
        <v>210.50880000000004</v>
      </c>
      <c r="I27" s="34">
        <f t="shared" si="10"/>
        <v>210.50880000000004</v>
      </c>
      <c r="J27" s="34">
        <f t="shared" si="10"/>
        <v>210.50880000000006</v>
      </c>
      <c r="K27" s="34">
        <f t="shared" si="10"/>
        <v>210.50880000000006</v>
      </c>
      <c r="L27" s="34">
        <f t="shared" si="10"/>
        <v>210.50880000000004</v>
      </c>
      <c r="M27" s="34">
        <f t="shared" si="10"/>
        <v>210.50880000000004</v>
      </c>
      <c r="N27" s="34">
        <f t="shared" si="10"/>
        <v>210.50880000000004</v>
      </c>
      <c r="O27" s="34">
        <f t="shared" si="10"/>
        <v>210.50880000000001</v>
      </c>
      <c r="P27" s="34">
        <f t="shared" si="10"/>
        <v>210.50880000000001</v>
      </c>
      <c r="Q27" s="34">
        <f t="shared" si="10"/>
        <v>210.50880000000004</v>
      </c>
      <c r="R27" s="34">
        <f t="shared" si="10"/>
        <v>210.50880000000006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L8">
    <cfRule type="cellIs" dxfId="58" priority="8" stopIfTrue="1" operator="equal">
      <formula>$F$3</formula>
    </cfRule>
  </conditionalFormatting>
  <conditionalFormatting sqref="F7:J7">
    <cfRule type="cellIs" dxfId="57" priority="9" stopIfTrue="1" operator="equal">
      <formula>1</formula>
    </cfRule>
  </conditionalFormatting>
  <conditionalFormatting sqref="M8:R8">
    <cfRule type="cellIs" dxfId="56" priority="7" stopIfTrue="1" operator="equal">
      <formula>$F$3</formula>
    </cfRule>
  </conditionalFormatting>
  <conditionalFormatting sqref="B10">
    <cfRule type="expression" dxfId="55" priority="6">
      <formula>AA10=1</formula>
    </cfRule>
    <cfRule type="expression" dxfId="54" priority="10" stopIfTrue="1">
      <formula>AA6=1</formula>
    </cfRule>
  </conditionalFormatting>
  <conditionalFormatting sqref="F4">
    <cfRule type="expression" dxfId="53" priority="5" stopIfTrue="1">
      <formula>$Y$12=1</formula>
    </cfRule>
  </conditionalFormatting>
  <conditionalFormatting sqref="F5">
    <cfRule type="expression" dxfId="52" priority="4" stopIfTrue="1">
      <formula>$Y$12=1</formula>
    </cfRule>
  </conditionalFormatting>
  <conditionalFormatting sqref="F6">
    <cfRule type="expression" dxfId="51" priority="3" stopIfTrue="1">
      <formula>$Y$12=1</formula>
    </cfRule>
  </conditionalFormatting>
  <conditionalFormatting sqref="C10:R10">
    <cfRule type="expression" dxfId="50" priority="1">
      <formula>AB10=1</formula>
    </cfRule>
    <cfRule type="expression" dxfId="49" priority="2" stopIfTrue="1">
      <formula>AB6=1</formula>
    </cfRule>
  </conditionalFormatting>
  <dataValidations count="1">
    <dataValidation type="list" allowBlank="1" showInputMessage="1" showErrorMessage="1" sqref="F3" xr:uid="{00000000-0002-0000-0500-000000000000}">
      <formula1>$B$8:$R$8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T31"/>
  <sheetViews>
    <sheetView showGridLines="0" workbookViewId="0">
      <pane xSplit="1" topLeftCell="B1" activePane="topRight" state="frozen"/>
      <selection pane="topRight" activeCell="H5" sqref="H5"/>
    </sheetView>
  </sheetViews>
  <sheetFormatPr defaultRowHeight="12.75" x14ac:dyDescent="0.2"/>
  <cols>
    <col min="1" max="1" width="13.42578125" customWidth="1"/>
    <col min="2" max="19" width="9.7109375" customWidth="1"/>
    <col min="25" max="27" width="9.140625" hidden="1" customWidth="1"/>
    <col min="28" max="45" width="8.85546875" hidden="1" customWidth="1"/>
    <col min="46" max="46" width="9.140625" hidden="1" customWidth="1"/>
  </cols>
  <sheetData>
    <row r="1" spans="1:45" x14ac:dyDescent="0.2">
      <c r="A1" s="2" t="s">
        <v>73</v>
      </c>
      <c r="B1" s="2"/>
      <c r="C1" s="2"/>
      <c r="G1" s="2"/>
      <c r="J1" s="22"/>
      <c r="S1" s="2"/>
    </row>
    <row r="2" spans="1:45" x14ac:dyDescent="0.2">
      <c r="C2" s="2"/>
      <c r="D2" s="2"/>
      <c r="Z2" s="25"/>
      <c r="AA2" s="25"/>
      <c r="AB2" s="4"/>
      <c r="AC2" s="4"/>
    </row>
    <row r="3" spans="1:45" x14ac:dyDescent="0.2">
      <c r="B3" s="22" t="s">
        <v>59</v>
      </c>
      <c r="C3" s="22"/>
      <c r="D3" s="22"/>
      <c r="E3" s="5"/>
      <c r="F3" s="24" t="s">
        <v>11</v>
      </c>
      <c r="R3" s="3"/>
      <c r="Z3" s="4"/>
      <c r="AA3" s="4"/>
    </row>
    <row r="4" spans="1:45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7.5</v>
      </c>
      <c r="G4" s="33" t="str">
        <f>IF(Z8=1,"","&lt;= enter cash price if no futures market")</f>
        <v/>
      </c>
      <c r="H4" s="15"/>
      <c r="I4" s="15"/>
      <c r="J4" s="15"/>
      <c r="K4" s="15"/>
      <c r="Z4" s="4"/>
      <c r="AA4" s="4"/>
      <c r="AB4" t="str">
        <f t="shared" ref="AB4:AS4" si="0">B8</f>
        <v>S. Wht</v>
      </c>
      <c r="AC4" t="str">
        <f t="shared" si="0"/>
        <v>Durum</v>
      </c>
      <c r="AD4" t="str">
        <f t="shared" si="0"/>
        <v>Barley</v>
      </c>
      <c r="AE4" t="str">
        <f t="shared" si="0"/>
        <v>Corn</v>
      </c>
      <c r="AF4" t="str">
        <f t="shared" si="0"/>
        <v>Soybean</v>
      </c>
      <c r="AG4" t="str">
        <f t="shared" si="0"/>
        <v>Drybeans</v>
      </c>
      <c r="AH4" t="str">
        <f t="shared" si="0"/>
        <v>Oil Snflr</v>
      </c>
      <c r="AI4" t="str">
        <f t="shared" si="0"/>
        <v>Conf Snflr</v>
      </c>
      <c r="AJ4" t="str">
        <f t="shared" si="0"/>
        <v>Canola</v>
      </c>
      <c r="AK4" t="str">
        <f t="shared" si="0"/>
        <v>Flax</v>
      </c>
      <c r="AL4" t="str">
        <f t="shared" si="0"/>
        <v>Field Pea</v>
      </c>
      <c r="AM4" t="str">
        <f t="shared" si="0"/>
        <v>Oats</v>
      </c>
      <c r="AN4" t="str">
        <f t="shared" si="0"/>
        <v>Lentils</v>
      </c>
      <c r="AO4" t="str">
        <f t="shared" si="0"/>
        <v>Mustard</v>
      </c>
      <c r="AP4" t="str">
        <f t="shared" si="0"/>
        <v>Buckwht</v>
      </c>
      <c r="AQ4" t="str">
        <f t="shared" si="0"/>
        <v>Millet</v>
      </c>
      <c r="AR4" t="str">
        <f t="shared" si="0"/>
        <v>W.Wht</v>
      </c>
      <c r="AS4" t="str">
        <f t="shared" si="0"/>
        <v>Rye</v>
      </c>
    </row>
    <row r="5" spans="1:45" x14ac:dyDescent="0.2">
      <c r="B5" s="5" t="s">
        <v>44</v>
      </c>
      <c r="C5" s="5"/>
      <c r="D5" s="5"/>
      <c r="E5" s="5"/>
      <c r="F5" s="9">
        <v>-0.5</v>
      </c>
      <c r="G5" s="33" t="str">
        <f>IF(F5&gt;0,"Basis is usually Negative",IF(Z8=1,"","&lt;= enter 0 basis if no futures market"))</f>
        <v/>
      </c>
      <c r="Z5" s="4" t="s">
        <v>61</v>
      </c>
      <c r="AA5" s="4"/>
      <c r="AB5" s="23">
        <v>1</v>
      </c>
      <c r="AC5" s="23">
        <v>0</v>
      </c>
      <c r="AD5" s="23">
        <v>0</v>
      </c>
      <c r="AE5" s="23">
        <v>1</v>
      </c>
      <c r="AF5" s="23">
        <v>1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1</v>
      </c>
      <c r="AN5" s="23">
        <v>0</v>
      </c>
      <c r="AO5" s="23">
        <v>0</v>
      </c>
      <c r="AP5" s="23">
        <v>0</v>
      </c>
      <c r="AQ5" s="23">
        <v>0</v>
      </c>
      <c r="AR5" s="23">
        <v>1</v>
      </c>
      <c r="AS5" s="23">
        <v>0</v>
      </c>
    </row>
    <row r="6" spans="1:45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7</v>
      </c>
      <c r="G6" s="4"/>
      <c r="Z6" s="4" t="s">
        <v>60</v>
      </c>
      <c r="AA6" s="4"/>
      <c r="AB6">
        <f t="shared" ref="AB6:AS6" si="1">IF($F$3=B8,1,0)</f>
        <v>1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  <c r="AP6">
        <f t="shared" si="1"/>
        <v>0</v>
      </c>
      <c r="AQ6">
        <f t="shared" si="1"/>
        <v>0</v>
      </c>
      <c r="AR6">
        <f t="shared" si="1"/>
        <v>0</v>
      </c>
      <c r="AS6">
        <f t="shared" si="1"/>
        <v>0</v>
      </c>
    </row>
    <row r="7" spans="1:45" x14ac:dyDescent="0.2">
      <c r="F7" s="4"/>
      <c r="G7" s="4"/>
      <c r="H7" s="4"/>
      <c r="I7" s="4"/>
      <c r="J7" s="4"/>
      <c r="Z7" s="25" t="s">
        <v>84</v>
      </c>
      <c r="AA7" s="4"/>
      <c r="AB7">
        <f>IF(AB5+AB6=2,1,0)</f>
        <v>1</v>
      </c>
      <c r="AC7">
        <f t="shared" ref="AC7:AS7" si="2">IF(AC5+AC6=2,1,0)</f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ref="AN7" si="3">IF(AN5+AN6=2,1,0)</f>
        <v>0</v>
      </c>
      <c r="AO7">
        <f t="shared" si="2"/>
        <v>0</v>
      </c>
      <c r="AP7">
        <f t="shared" si="2"/>
        <v>0</v>
      </c>
      <c r="AQ7">
        <f t="shared" si="2"/>
        <v>0</v>
      </c>
      <c r="AR7">
        <f t="shared" si="2"/>
        <v>0</v>
      </c>
      <c r="AS7">
        <f t="shared" si="2"/>
        <v>0</v>
      </c>
    </row>
    <row r="8" spans="1:45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17</v>
      </c>
      <c r="O8" s="17" t="s">
        <v>72</v>
      </c>
      <c r="P8" s="17" t="s">
        <v>80</v>
      </c>
      <c r="Q8" s="17" t="s">
        <v>81</v>
      </c>
      <c r="R8" s="17" t="s">
        <v>62</v>
      </c>
      <c r="S8" s="17" t="s">
        <v>83</v>
      </c>
      <c r="Z8" s="26">
        <f>SUM(AB7:AS7)</f>
        <v>1</v>
      </c>
      <c r="AA8" s="25" t="s">
        <v>86</v>
      </c>
    </row>
    <row r="9" spans="1:45" x14ac:dyDescent="0.2">
      <c r="A9" s="5" t="s">
        <v>0</v>
      </c>
      <c r="B9" s="8">
        <v>42</v>
      </c>
      <c r="C9" s="8">
        <v>47</v>
      </c>
      <c r="D9" s="8">
        <v>60</v>
      </c>
      <c r="E9" s="8">
        <v>113</v>
      </c>
      <c r="F9" s="8">
        <v>32</v>
      </c>
      <c r="G9" s="8">
        <v>1640</v>
      </c>
      <c r="H9" s="8">
        <v>1870</v>
      </c>
      <c r="I9" s="8">
        <v>1760</v>
      </c>
      <c r="J9" s="8">
        <v>1580</v>
      </c>
      <c r="K9" s="8">
        <v>16</v>
      </c>
      <c r="L9" s="8">
        <v>35.332999999999998</v>
      </c>
      <c r="M9" s="8">
        <v>59</v>
      </c>
      <c r="N9" s="8">
        <v>1200</v>
      </c>
      <c r="O9" s="8">
        <v>800</v>
      </c>
      <c r="P9" s="8">
        <v>900</v>
      </c>
      <c r="Q9" s="8">
        <v>1500</v>
      </c>
      <c r="R9" s="8">
        <v>46</v>
      </c>
      <c r="S9" s="8">
        <v>43</v>
      </c>
    </row>
    <row r="10" spans="1:45" x14ac:dyDescent="0.2">
      <c r="A10" s="19" t="s">
        <v>43</v>
      </c>
      <c r="B10" s="6">
        <f>IF($F$3=B8,$F$6,B11/B9)</f>
        <v>7</v>
      </c>
      <c r="C10" s="6">
        <f t="shared" ref="C10:S10" si="4">IF($F$3=C8,$F$6,C11/C9)</f>
        <v>6.6162212765957449</v>
      </c>
      <c r="D10" s="6">
        <f t="shared" si="4"/>
        <v>4.6249200000000004</v>
      </c>
      <c r="E10" s="6">
        <f t="shared" si="4"/>
        <v>3.799886725663717</v>
      </c>
      <c r="F10" s="6">
        <f t="shared" si="4"/>
        <v>8.0990749999999991</v>
      </c>
      <c r="G10" s="6">
        <f t="shared" si="4"/>
        <v>0.24238487804878048</v>
      </c>
      <c r="H10" s="6">
        <f t="shared" si="4"/>
        <v>0.17293048128342245</v>
      </c>
      <c r="I10" s="6">
        <f t="shared" si="4"/>
        <v>0.20817863636363637</v>
      </c>
      <c r="J10" s="6">
        <f t="shared" si="4"/>
        <v>0.21526177215189873</v>
      </c>
      <c r="K10" s="6">
        <f t="shared" si="4"/>
        <v>14.215</v>
      </c>
      <c r="L10" s="6">
        <f t="shared" si="4"/>
        <v>7.8189794243341932</v>
      </c>
      <c r="M10" s="6">
        <f t="shared" si="4"/>
        <v>4.2111593220338985</v>
      </c>
      <c r="N10" s="6">
        <f t="shared" ref="N10" si="5">IF($F$3=N8,$F$6,N11/N9)</f>
        <v>0.20742133333333332</v>
      </c>
      <c r="O10" s="6">
        <f t="shared" si="4"/>
        <v>0.26702300000000001</v>
      </c>
      <c r="P10" s="6">
        <f t="shared" si="4"/>
        <v>0.24100533333333332</v>
      </c>
      <c r="Q10" s="6">
        <f t="shared" si="4"/>
        <v>0.13585333333333335</v>
      </c>
      <c r="R10" s="6">
        <f t="shared" si="4"/>
        <v>6.1473565217391313</v>
      </c>
      <c r="S10" s="6">
        <f t="shared" si="4"/>
        <v>5.8001116279069773</v>
      </c>
      <c r="Z10" s="27" t="s">
        <v>85</v>
      </c>
      <c r="AA10" s="25"/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1</v>
      </c>
      <c r="AH10" s="28">
        <v>1</v>
      </c>
      <c r="AI10" s="28">
        <v>1</v>
      </c>
      <c r="AJ10" s="28">
        <v>1</v>
      </c>
      <c r="AK10" s="28">
        <v>0</v>
      </c>
      <c r="AL10" s="28">
        <v>0</v>
      </c>
      <c r="AM10" s="28">
        <v>0</v>
      </c>
      <c r="AN10" s="28">
        <v>1</v>
      </c>
      <c r="AO10" s="28">
        <v>1</v>
      </c>
      <c r="AP10" s="28">
        <v>1</v>
      </c>
      <c r="AQ10" s="28">
        <v>1</v>
      </c>
      <c r="AR10" s="28">
        <v>0</v>
      </c>
      <c r="AS10" s="28">
        <v>0</v>
      </c>
    </row>
    <row r="11" spans="1:45" x14ac:dyDescent="0.2">
      <c r="A11" s="5" t="s">
        <v>1</v>
      </c>
      <c r="B11" s="34">
        <f t="shared" ref="B11:S11" si="6">IF($F$3=B8,B9*B10,$AB$17+B25)</f>
        <v>294</v>
      </c>
      <c r="C11" s="34">
        <f t="shared" si="6"/>
        <v>310.9624</v>
      </c>
      <c r="D11" s="34">
        <f t="shared" si="6"/>
        <v>277.49520000000001</v>
      </c>
      <c r="E11" s="34">
        <f t="shared" si="6"/>
        <v>429.38720000000001</v>
      </c>
      <c r="F11" s="34">
        <f t="shared" si="6"/>
        <v>259.17039999999997</v>
      </c>
      <c r="G11" s="34">
        <f t="shared" si="6"/>
        <v>397.51119999999997</v>
      </c>
      <c r="H11" s="34">
        <f t="shared" si="6"/>
        <v>323.38</v>
      </c>
      <c r="I11" s="34">
        <f t="shared" si="6"/>
        <v>366.39440000000002</v>
      </c>
      <c r="J11" s="34">
        <f t="shared" si="6"/>
        <v>340.11360000000002</v>
      </c>
      <c r="K11" s="34">
        <f t="shared" si="6"/>
        <v>227.44</v>
      </c>
      <c r="L11" s="34">
        <f t="shared" si="6"/>
        <v>276.26800000000003</v>
      </c>
      <c r="M11" s="34">
        <f t="shared" si="6"/>
        <v>248.45840000000001</v>
      </c>
      <c r="N11" s="34">
        <f t="shared" si="6"/>
        <v>248.90559999999999</v>
      </c>
      <c r="O11" s="34">
        <f t="shared" si="6"/>
        <v>213.61840000000001</v>
      </c>
      <c r="P11" s="34">
        <f t="shared" si="6"/>
        <v>216.90479999999999</v>
      </c>
      <c r="Q11" s="34">
        <f t="shared" si="6"/>
        <v>203.78000000000003</v>
      </c>
      <c r="R11" s="34">
        <f t="shared" si="6"/>
        <v>282.77840000000003</v>
      </c>
      <c r="S11" s="34">
        <f t="shared" si="6"/>
        <v>249.40480000000002</v>
      </c>
      <c r="Z11" s="27" t="s">
        <v>88</v>
      </c>
      <c r="AB11">
        <f t="shared" ref="AB11:AS11" si="7">IF(AB6+AB10=2,1,0)</f>
        <v>0</v>
      </c>
      <c r="AC11">
        <f t="shared" si="7"/>
        <v>0</v>
      </c>
      <c r="AD11">
        <f t="shared" si="7"/>
        <v>0</v>
      </c>
      <c r="AE11">
        <f t="shared" si="7"/>
        <v>0</v>
      </c>
      <c r="AF11">
        <f t="shared" si="7"/>
        <v>0</v>
      </c>
      <c r="AG11">
        <f t="shared" si="7"/>
        <v>0</v>
      </c>
      <c r="AH11">
        <f t="shared" si="7"/>
        <v>0</v>
      </c>
      <c r="AI11">
        <f t="shared" si="7"/>
        <v>0</v>
      </c>
      <c r="AJ11">
        <f t="shared" si="7"/>
        <v>0</v>
      </c>
      <c r="AK11">
        <f t="shared" si="7"/>
        <v>0</v>
      </c>
      <c r="AL11">
        <f t="shared" si="7"/>
        <v>0</v>
      </c>
      <c r="AM11">
        <f t="shared" si="7"/>
        <v>0</v>
      </c>
      <c r="AN11">
        <f t="shared" ref="AN11" si="8">IF(AN6+AN10=2,1,0)</f>
        <v>0</v>
      </c>
      <c r="AO11">
        <f t="shared" si="7"/>
        <v>0</v>
      </c>
      <c r="AP11">
        <f t="shared" si="7"/>
        <v>0</v>
      </c>
      <c r="AQ11">
        <f t="shared" si="7"/>
        <v>0</v>
      </c>
      <c r="AR11">
        <f t="shared" si="7"/>
        <v>0</v>
      </c>
      <c r="AS11">
        <f t="shared" si="7"/>
        <v>0</v>
      </c>
    </row>
    <row r="12" spans="1:45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Z12" s="26">
        <f>SUM(AB11:AS11)</f>
        <v>0</v>
      </c>
      <c r="AA12" s="25" t="s">
        <v>87</v>
      </c>
    </row>
    <row r="13" spans="1:45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Z13" s="4"/>
      <c r="AA13" s="4"/>
    </row>
    <row r="14" spans="1:45" x14ac:dyDescent="0.2">
      <c r="A14" s="5" t="s">
        <v>45</v>
      </c>
      <c r="B14" s="9">
        <v>25.5</v>
      </c>
      <c r="C14" s="9">
        <v>30.6</v>
      </c>
      <c r="D14" s="9">
        <v>19.2</v>
      </c>
      <c r="E14" s="9">
        <v>87</v>
      </c>
      <c r="F14" s="9">
        <v>65.8</v>
      </c>
      <c r="G14" s="9">
        <v>86.63</v>
      </c>
      <c r="H14" s="9">
        <v>37.619999999999997</v>
      </c>
      <c r="I14" s="9">
        <v>54.36</v>
      </c>
      <c r="J14" s="9">
        <v>79</v>
      </c>
      <c r="K14" s="9">
        <v>18</v>
      </c>
      <c r="L14" s="9">
        <v>60</v>
      </c>
      <c r="M14" s="9">
        <v>18</v>
      </c>
      <c r="N14" s="9">
        <v>21</v>
      </c>
      <c r="O14" s="9">
        <v>13.72</v>
      </c>
      <c r="P14" s="9">
        <v>26</v>
      </c>
      <c r="Q14" s="9">
        <v>15</v>
      </c>
      <c r="R14" s="9">
        <v>14.3</v>
      </c>
      <c r="S14" s="9">
        <v>13.2</v>
      </c>
      <c r="AB14" t="s">
        <v>16</v>
      </c>
    </row>
    <row r="15" spans="1:45" x14ac:dyDescent="0.2">
      <c r="A15" s="5" t="s">
        <v>46</v>
      </c>
      <c r="B15" s="10">
        <v>28.7</v>
      </c>
      <c r="C15" s="10">
        <v>28.7</v>
      </c>
      <c r="D15" s="10">
        <v>27.9</v>
      </c>
      <c r="E15" s="10">
        <v>31.6</v>
      </c>
      <c r="F15" s="10">
        <v>27.2</v>
      </c>
      <c r="G15" s="10">
        <v>54.7</v>
      </c>
      <c r="H15" s="10">
        <v>37.200000000000003</v>
      </c>
      <c r="I15" s="10">
        <v>40.200000000000003</v>
      </c>
      <c r="J15" s="10">
        <v>15.6</v>
      </c>
      <c r="K15" s="10">
        <v>33.6</v>
      </c>
      <c r="L15" s="10">
        <v>39.700000000000003</v>
      </c>
      <c r="M15" s="10">
        <v>12.3</v>
      </c>
      <c r="N15" s="10">
        <v>39.200000000000003</v>
      </c>
      <c r="O15" s="10">
        <v>22.6</v>
      </c>
      <c r="P15" s="10">
        <v>20.7</v>
      </c>
      <c r="Q15" s="10">
        <v>11.1</v>
      </c>
      <c r="R15" s="10">
        <v>24.6</v>
      </c>
      <c r="S15" s="10">
        <v>4</v>
      </c>
      <c r="AB15">
        <f t="shared" ref="AB15:AS15" si="9">IF($F$3=B8,B27,0)</f>
        <v>96.202400000000011</v>
      </c>
      <c r="AC15">
        <f t="shared" si="9"/>
        <v>0</v>
      </c>
      <c r="AD15">
        <f t="shared" si="9"/>
        <v>0</v>
      </c>
      <c r="AE15">
        <f t="shared" si="9"/>
        <v>0</v>
      </c>
      <c r="AF15">
        <f t="shared" si="9"/>
        <v>0</v>
      </c>
      <c r="AG15">
        <f t="shared" si="9"/>
        <v>0</v>
      </c>
      <c r="AH15">
        <f t="shared" si="9"/>
        <v>0</v>
      </c>
      <c r="AI15">
        <f t="shared" si="9"/>
        <v>0</v>
      </c>
      <c r="AJ15">
        <f t="shared" si="9"/>
        <v>0</v>
      </c>
      <c r="AK15">
        <f t="shared" si="9"/>
        <v>0</v>
      </c>
      <c r="AL15">
        <f t="shared" si="9"/>
        <v>0</v>
      </c>
      <c r="AM15">
        <f t="shared" si="9"/>
        <v>0</v>
      </c>
      <c r="AN15">
        <f t="shared" si="9"/>
        <v>0</v>
      </c>
      <c r="AO15">
        <f t="shared" si="9"/>
        <v>0</v>
      </c>
      <c r="AP15">
        <f t="shared" si="9"/>
        <v>0</v>
      </c>
      <c r="AQ15">
        <f t="shared" si="9"/>
        <v>0</v>
      </c>
      <c r="AR15">
        <f t="shared" si="9"/>
        <v>0</v>
      </c>
      <c r="AS15">
        <f t="shared" si="9"/>
        <v>0</v>
      </c>
    </row>
    <row r="16" spans="1:45" x14ac:dyDescent="0.2">
      <c r="A16" s="5" t="s">
        <v>47</v>
      </c>
      <c r="B16" s="10">
        <v>10.5</v>
      </c>
      <c r="C16" s="10">
        <v>10.5</v>
      </c>
      <c r="D16" s="10">
        <v>10.5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3</v>
      </c>
      <c r="M16" s="10">
        <v>0</v>
      </c>
      <c r="N16" s="10">
        <v>16</v>
      </c>
      <c r="O16" s="10">
        <v>0</v>
      </c>
      <c r="P16" s="10">
        <v>0</v>
      </c>
      <c r="Q16" s="10">
        <v>0</v>
      </c>
      <c r="R16" s="10">
        <v>10</v>
      </c>
      <c r="S16" s="10">
        <v>0</v>
      </c>
      <c r="AB16" t="s">
        <v>14</v>
      </c>
    </row>
    <row r="17" spans="1:32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AB17">
        <f>SUM(AB15:AS15)</f>
        <v>96.202400000000011</v>
      </c>
    </row>
    <row r="18" spans="1:32" x14ac:dyDescent="0.2">
      <c r="A18" s="5" t="s">
        <v>49</v>
      </c>
      <c r="B18" s="10">
        <v>69.59</v>
      </c>
      <c r="C18" s="10">
        <v>79.84</v>
      </c>
      <c r="D18" s="10">
        <v>60.03</v>
      </c>
      <c r="E18" s="10">
        <v>102.17</v>
      </c>
      <c r="F18" s="10">
        <v>7.77</v>
      </c>
      <c r="G18" s="10">
        <v>51.46</v>
      </c>
      <c r="H18" s="10">
        <v>61.02</v>
      </c>
      <c r="I18" s="10">
        <v>56.46</v>
      </c>
      <c r="J18" s="10">
        <v>86.25</v>
      </c>
      <c r="K18" s="10">
        <v>22.24</v>
      </c>
      <c r="L18" s="10">
        <v>12.78</v>
      </c>
      <c r="M18" s="10">
        <v>47.97</v>
      </c>
      <c r="N18" s="10">
        <v>7.24</v>
      </c>
      <c r="O18" s="10">
        <v>28.87</v>
      </c>
      <c r="P18" s="10">
        <v>19.899999999999999</v>
      </c>
      <c r="Q18" s="10">
        <v>27.4</v>
      </c>
      <c r="R18" s="10">
        <v>77.790000000000006</v>
      </c>
      <c r="S18" s="10">
        <v>71.64</v>
      </c>
    </row>
    <row r="19" spans="1:32" x14ac:dyDescent="0.2">
      <c r="A19" s="5" t="s">
        <v>50</v>
      </c>
      <c r="B19" s="10">
        <v>7.2</v>
      </c>
      <c r="C19" s="10">
        <v>7.6</v>
      </c>
      <c r="D19" s="10">
        <v>6</v>
      </c>
      <c r="E19" s="10">
        <v>10.9</v>
      </c>
      <c r="F19" s="10">
        <v>8.5</v>
      </c>
      <c r="G19" s="10">
        <v>12.5</v>
      </c>
      <c r="H19" s="10">
        <v>9</v>
      </c>
      <c r="I19" s="10">
        <v>21.5</v>
      </c>
      <c r="J19" s="10">
        <v>6.5</v>
      </c>
      <c r="K19" s="10">
        <v>11.5</v>
      </c>
      <c r="L19" s="10">
        <v>6</v>
      </c>
      <c r="M19" s="10">
        <v>15</v>
      </c>
      <c r="N19" s="10">
        <v>7</v>
      </c>
      <c r="O19" s="10">
        <v>0</v>
      </c>
      <c r="P19" s="10">
        <v>10</v>
      </c>
      <c r="Q19" s="10">
        <v>0</v>
      </c>
      <c r="R19" s="10">
        <v>7.2</v>
      </c>
      <c r="S19" s="10">
        <v>13</v>
      </c>
      <c r="AB19" s="29" t="s">
        <v>89</v>
      </c>
      <c r="AF19" s="30">
        <v>0.08</v>
      </c>
    </row>
    <row r="20" spans="1:32" x14ac:dyDescent="0.2">
      <c r="A20" s="5" t="s">
        <v>51</v>
      </c>
      <c r="B20" s="10">
        <v>18.190000000000001</v>
      </c>
      <c r="C20" s="10">
        <v>18.579999999999998</v>
      </c>
      <c r="D20" s="10">
        <v>19.600000000000001</v>
      </c>
      <c r="E20" s="10">
        <v>29.1</v>
      </c>
      <c r="F20" s="10">
        <v>17.420000000000002</v>
      </c>
      <c r="G20" s="10">
        <v>23.92</v>
      </c>
      <c r="H20" s="10">
        <v>20.65</v>
      </c>
      <c r="I20" s="10">
        <v>20.37</v>
      </c>
      <c r="J20" s="10">
        <v>17.39</v>
      </c>
      <c r="K20" s="10">
        <v>17.53</v>
      </c>
      <c r="L20" s="10">
        <v>19.39</v>
      </c>
      <c r="M20" s="10">
        <v>21.23</v>
      </c>
      <c r="N20" s="10">
        <v>20.99</v>
      </c>
      <c r="O20" s="10">
        <v>17.73</v>
      </c>
      <c r="P20" s="10">
        <v>17.27</v>
      </c>
      <c r="Q20" s="10">
        <v>18.96</v>
      </c>
      <c r="R20" s="10">
        <v>16.84</v>
      </c>
      <c r="S20" s="10">
        <v>16.920000000000002</v>
      </c>
    </row>
    <row r="21" spans="1:32" x14ac:dyDescent="0.2">
      <c r="A21" s="5" t="s">
        <v>52</v>
      </c>
      <c r="B21" s="10">
        <v>21.01</v>
      </c>
      <c r="C21" s="10">
        <v>21.18</v>
      </c>
      <c r="D21" s="10">
        <v>21.59</v>
      </c>
      <c r="E21" s="10">
        <v>27.5</v>
      </c>
      <c r="F21" s="10">
        <v>20.51</v>
      </c>
      <c r="G21" s="10">
        <v>25.51</v>
      </c>
      <c r="H21" s="10">
        <v>21.47</v>
      </c>
      <c r="I21" s="10">
        <v>21.37</v>
      </c>
      <c r="J21" s="10">
        <v>20.29</v>
      </c>
      <c r="K21" s="10">
        <v>21.32</v>
      </c>
      <c r="L21" s="10">
        <v>22.27</v>
      </c>
      <c r="M21" s="10">
        <v>22.4</v>
      </c>
      <c r="N21" s="10">
        <v>25.4</v>
      </c>
      <c r="O21" s="10">
        <v>20.98</v>
      </c>
      <c r="P21" s="10">
        <v>20.190000000000001</v>
      </c>
      <c r="Q21" s="10">
        <v>21.48</v>
      </c>
      <c r="R21" s="10">
        <v>19.170000000000002</v>
      </c>
      <c r="S21" s="10">
        <v>19.05</v>
      </c>
    </row>
    <row r="22" spans="1:32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22.6</v>
      </c>
      <c r="F22" s="10">
        <v>0</v>
      </c>
      <c r="G22" s="10">
        <v>0</v>
      </c>
      <c r="H22" s="10">
        <v>7.48</v>
      </c>
      <c r="I22" s="10">
        <v>7.04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32" x14ac:dyDescent="0.2">
      <c r="A23" s="5" t="s">
        <v>53</v>
      </c>
      <c r="B23" s="10">
        <v>9.5</v>
      </c>
      <c r="C23" s="10">
        <v>9.5</v>
      </c>
      <c r="D23" s="10">
        <v>9.5</v>
      </c>
      <c r="E23" s="10">
        <v>9.5</v>
      </c>
      <c r="F23" s="10">
        <v>5.5</v>
      </c>
      <c r="G23" s="10">
        <v>15</v>
      </c>
      <c r="H23" s="10">
        <v>19</v>
      </c>
      <c r="I23" s="10">
        <v>28.5</v>
      </c>
      <c r="J23" s="10">
        <v>9.5</v>
      </c>
      <c r="K23" s="10">
        <v>2</v>
      </c>
      <c r="L23" s="10">
        <v>10</v>
      </c>
      <c r="M23" s="10">
        <v>9.5</v>
      </c>
      <c r="N23" s="10">
        <v>10</v>
      </c>
      <c r="O23" s="10">
        <v>9</v>
      </c>
      <c r="P23" s="10">
        <v>2</v>
      </c>
      <c r="Q23" s="10">
        <v>9.5</v>
      </c>
      <c r="R23" s="10">
        <v>9.5</v>
      </c>
      <c r="S23" s="10">
        <v>9.5</v>
      </c>
    </row>
    <row r="24" spans="1:32" x14ac:dyDescent="0.2">
      <c r="A24" s="5" t="s">
        <v>54</v>
      </c>
      <c r="B24" s="18">
        <f>SUM(B14:B23)*$AF$19*6/12</f>
        <v>7.6076000000000006</v>
      </c>
      <c r="C24" s="18">
        <f t="shared" ref="C24:S24" si="10">SUM(C14:C23)*$AF$19*6/12</f>
        <v>8.26</v>
      </c>
      <c r="D24" s="18">
        <f t="shared" si="10"/>
        <v>6.9727999999999994</v>
      </c>
      <c r="E24" s="18">
        <f t="shared" si="10"/>
        <v>12.8148</v>
      </c>
      <c r="F24" s="18">
        <f t="shared" si="10"/>
        <v>6.2679999999999998</v>
      </c>
      <c r="G24" s="18">
        <f t="shared" si="10"/>
        <v>11.588799999999999</v>
      </c>
      <c r="H24" s="18">
        <f t="shared" si="10"/>
        <v>8.7376000000000005</v>
      </c>
      <c r="I24" s="18">
        <f t="shared" si="10"/>
        <v>10.392000000000001</v>
      </c>
      <c r="J24" s="18">
        <f t="shared" si="10"/>
        <v>9.3811999999999998</v>
      </c>
      <c r="K24" s="18">
        <f t="shared" si="10"/>
        <v>5.0476000000000001</v>
      </c>
      <c r="L24" s="18">
        <f t="shared" si="10"/>
        <v>6.9256000000000002</v>
      </c>
      <c r="M24" s="18">
        <f t="shared" si="10"/>
        <v>5.8560000000000008</v>
      </c>
      <c r="N24" s="18">
        <f t="shared" ref="N24" si="11">SUM(N14:N23)*$AF$19*6/12</f>
        <v>5.8731999999999998</v>
      </c>
      <c r="O24" s="18">
        <f t="shared" si="10"/>
        <v>4.516</v>
      </c>
      <c r="P24" s="18">
        <f t="shared" si="10"/>
        <v>4.6423999999999994</v>
      </c>
      <c r="Q24" s="18">
        <f t="shared" si="10"/>
        <v>4.1376000000000008</v>
      </c>
      <c r="R24" s="18">
        <f t="shared" si="10"/>
        <v>7.1760000000000019</v>
      </c>
      <c r="S24" s="18">
        <f t="shared" si="10"/>
        <v>5.8923999999999994</v>
      </c>
    </row>
    <row r="25" spans="1:32" x14ac:dyDescent="0.2">
      <c r="A25" s="5" t="s">
        <v>55</v>
      </c>
      <c r="B25" s="35">
        <f t="shared" ref="B25:S25" si="12">SUM(B14:B24)</f>
        <v>197.79759999999999</v>
      </c>
      <c r="C25" s="35">
        <f t="shared" si="12"/>
        <v>214.76</v>
      </c>
      <c r="D25" s="35">
        <f t="shared" si="12"/>
        <v>181.2928</v>
      </c>
      <c r="E25" s="35">
        <f t="shared" si="12"/>
        <v>333.1848</v>
      </c>
      <c r="F25" s="35">
        <f t="shared" si="12"/>
        <v>162.96799999999999</v>
      </c>
      <c r="G25" s="35">
        <f t="shared" si="12"/>
        <v>301.30879999999996</v>
      </c>
      <c r="H25" s="35">
        <f t="shared" si="12"/>
        <v>227.17759999999998</v>
      </c>
      <c r="I25" s="35">
        <f t="shared" si="12"/>
        <v>270.19200000000001</v>
      </c>
      <c r="J25" s="35">
        <f t="shared" si="12"/>
        <v>243.91120000000001</v>
      </c>
      <c r="K25" s="35">
        <f t="shared" si="12"/>
        <v>131.23759999999999</v>
      </c>
      <c r="L25" s="35">
        <f t="shared" si="12"/>
        <v>180.06560000000002</v>
      </c>
      <c r="M25" s="35">
        <f t="shared" si="12"/>
        <v>152.256</v>
      </c>
      <c r="N25" s="35">
        <f t="shared" ref="N25" si="13">SUM(N14:N24)</f>
        <v>152.70319999999998</v>
      </c>
      <c r="O25" s="35">
        <f t="shared" si="12"/>
        <v>117.41600000000001</v>
      </c>
      <c r="P25" s="35">
        <f t="shared" si="12"/>
        <v>120.70239999999998</v>
      </c>
      <c r="Q25" s="35">
        <f t="shared" si="12"/>
        <v>107.57760000000002</v>
      </c>
      <c r="R25" s="35">
        <f t="shared" si="12"/>
        <v>186.57600000000002</v>
      </c>
      <c r="S25" s="35">
        <f t="shared" si="12"/>
        <v>153.20240000000001</v>
      </c>
    </row>
    <row r="26" spans="1:32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32" x14ac:dyDescent="0.2">
      <c r="A27" s="5" t="s">
        <v>56</v>
      </c>
      <c r="B27" s="34">
        <f t="shared" ref="B27:S27" si="14">B11-B25</f>
        <v>96.202400000000011</v>
      </c>
      <c r="C27" s="34">
        <f t="shared" si="14"/>
        <v>96.202400000000011</v>
      </c>
      <c r="D27" s="34">
        <f t="shared" si="14"/>
        <v>96.202400000000011</v>
      </c>
      <c r="E27" s="34">
        <f t="shared" si="14"/>
        <v>96.202400000000011</v>
      </c>
      <c r="F27" s="34">
        <f t="shared" si="14"/>
        <v>96.202399999999983</v>
      </c>
      <c r="G27" s="34">
        <f t="shared" si="14"/>
        <v>96.202400000000011</v>
      </c>
      <c r="H27" s="34">
        <f t="shared" si="14"/>
        <v>96.202400000000011</v>
      </c>
      <c r="I27" s="34">
        <f t="shared" si="14"/>
        <v>96.202400000000011</v>
      </c>
      <c r="J27" s="34">
        <f t="shared" si="14"/>
        <v>96.202400000000011</v>
      </c>
      <c r="K27" s="34">
        <f t="shared" si="14"/>
        <v>96.202400000000011</v>
      </c>
      <c r="L27" s="34">
        <f t="shared" si="14"/>
        <v>96.202400000000011</v>
      </c>
      <c r="M27" s="34">
        <f t="shared" si="14"/>
        <v>96.202400000000011</v>
      </c>
      <c r="N27" s="34">
        <f t="shared" ref="N27" si="15">N11-N25</f>
        <v>96.202400000000011</v>
      </c>
      <c r="O27" s="34">
        <f t="shared" si="14"/>
        <v>96.202399999999997</v>
      </c>
      <c r="P27" s="34">
        <f t="shared" si="14"/>
        <v>96.202400000000011</v>
      </c>
      <c r="Q27" s="34">
        <f t="shared" si="14"/>
        <v>96.202400000000011</v>
      </c>
      <c r="R27" s="34">
        <f t="shared" si="14"/>
        <v>96.202400000000011</v>
      </c>
      <c r="S27" s="34">
        <f t="shared" si="14"/>
        <v>96.202400000000011</v>
      </c>
    </row>
    <row r="28" spans="1:32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2" x14ac:dyDescent="0.2">
      <c r="A30" s="2" t="s">
        <v>19</v>
      </c>
    </row>
    <row r="31" spans="1:32" x14ac:dyDescent="0.2">
      <c r="A31" t="s">
        <v>20</v>
      </c>
    </row>
  </sheetData>
  <sheetProtection sheet="1" objects="1" scenarios="1"/>
  <conditionalFormatting sqref="B8:L8">
    <cfRule type="cellIs" dxfId="48" priority="11" stopIfTrue="1" operator="equal">
      <formula>$F$3</formula>
    </cfRule>
  </conditionalFormatting>
  <conditionalFormatting sqref="F7:J7">
    <cfRule type="cellIs" dxfId="47" priority="12" stopIfTrue="1" operator="equal">
      <formula>1</formula>
    </cfRule>
  </conditionalFormatting>
  <conditionalFormatting sqref="M8 O8:S8">
    <cfRule type="cellIs" dxfId="46" priority="10" stopIfTrue="1" operator="equal">
      <formula>$F$3</formula>
    </cfRule>
  </conditionalFormatting>
  <conditionalFormatting sqref="B10:M10">
    <cfRule type="expression" dxfId="45" priority="9">
      <formula>AB10=1</formula>
    </cfRule>
    <cfRule type="expression" dxfId="44" priority="13" stopIfTrue="1">
      <formula>AB6=1</formula>
    </cfRule>
  </conditionalFormatting>
  <conditionalFormatting sqref="F4">
    <cfRule type="expression" dxfId="43" priority="8" stopIfTrue="1">
      <formula>$Z$12=1</formula>
    </cfRule>
  </conditionalFormatting>
  <conditionalFormatting sqref="F5">
    <cfRule type="expression" dxfId="42" priority="7" stopIfTrue="1">
      <formula>$Z$12=1</formula>
    </cfRule>
  </conditionalFormatting>
  <conditionalFormatting sqref="F6">
    <cfRule type="expression" dxfId="41" priority="6" stopIfTrue="1">
      <formula>$Z$12=1</formula>
    </cfRule>
  </conditionalFormatting>
  <conditionalFormatting sqref="O10:S10">
    <cfRule type="expression" dxfId="40" priority="4">
      <formula>AO10=1</formula>
    </cfRule>
    <cfRule type="expression" dxfId="39" priority="5" stopIfTrue="1">
      <formula>AO6=1</formula>
    </cfRule>
  </conditionalFormatting>
  <conditionalFormatting sqref="N8">
    <cfRule type="cellIs" dxfId="38" priority="2" stopIfTrue="1" operator="equal">
      <formula>$F$3</formula>
    </cfRule>
  </conditionalFormatting>
  <conditionalFormatting sqref="N10">
    <cfRule type="expression" dxfId="37" priority="1">
      <formula>AN10=1</formula>
    </cfRule>
    <cfRule type="expression" dxfId="36" priority="3" stopIfTrue="1">
      <formula>AN6=1</formula>
    </cfRule>
  </conditionalFormatting>
  <dataValidations count="1">
    <dataValidation type="list" allowBlank="1" showInputMessage="1" showErrorMessage="1" sqref="F3" xr:uid="{00000000-0002-0000-0600-000000000000}">
      <formula1>$B$8:$S$8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31"/>
  <sheetViews>
    <sheetView showGridLines="0" workbookViewId="0">
      <pane xSplit="1" topLeftCell="B1" activePane="topRight" state="frozen"/>
      <selection pane="topRight" activeCell="H5" sqref="H5"/>
    </sheetView>
  </sheetViews>
  <sheetFormatPr defaultRowHeight="12.75" x14ac:dyDescent="0.2"/>
  <cols>
    <col min="1" max="1" width="13.42578125" customWidth="1"/>
    <col min="2" max="19" width="9.7109375" customWidth="1"/>
    <col min="24" max="26" width="9.140625" hidden="1" customWidth="1"/>
    <col min="27" max="43" width="8.85546875" hidden="1" customWidth="1"/>
    <col min="44" max="45" width="9.140625" hidden="1" customWidth="1"/>
  </cols>
  <sheetData>
    <row r="1" spans="1:44" x14ac:dyDescent="0.2">
      <c r="A1" s="2" t="s">
        <v>71</v>
      </c>
      <c r="B1" s="2"/>
      <c r="C1" s="2"/>
      <c r="G1" s="2"/>
      <c r="J1" s="22"/>
      <c r="R1" s="2"/>
    </row>
    <row r="2" spans="1:44" x14ac:dyDescent="0.2">
      <c r="C2" s="2"/>
      <c r="D2" s="2"/>
      <c r="Y2" s="25"/>
      <c r="Z2" s="25"/>
      <c r="AA2" s="4"/>
      <c r="AB2" s="4"/>
    </row>
    <row r="3" spans="1:44" x14ac:dyDescent="0.2">
      <c r="B3" s="22" t="s">
        <v>59</v>
      </c>
      <c r="C3" s="22"/>
      <c r="D3" s="22"/>
      <c r="E3" s="5"/>
      <c r="F3" s="24" t="s">
        <v>11</v>
      </c>
      <c r="Q3" s="3"/>
      <c r="Y3" s="4"/>
      <c r="Z3" s="4"/>
    </row>
    <row r="4" spans="1:44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7.5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R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Oil Snflr</v>
      </c>
      <c r="AG4" t="str">
        <f t="shared" si="0"/>
        <v>Conf Snflr</v>
      </c>
      <c r="AH4" t="str">
        <f t="shared" si="0"/>
        <v>Canola</v>
      </c>
      <c r="AI4" t="str">
        <f t="shared" si="0"/>
        <v>Flax</v>
      </c>
      <c r="AJ4" t="str">
        <f t="shared" si="0"/>
        <v>Lentils</v>
      </c>
      <c r="AK4" t="str">
        <f t="shared" si="0"/>
        <v>Field Pea</v>
      </c>
      <c r="AL4" t="str">
        <f t="shared" si="0"/>
        <v>Drybeans</v>
      </c>
      <c r="AM4" t="str">
        <f t="shared" si="0"/>
        <v>Mustard</v>
      </c>
      <c r="AN4" t="str">
        <f t="shared" si="0"/>
        <v>Oats</v>
      </c>
      <c r="AO4" t="str">
        <f t="shared" si="0"/>
        <v>Buckwht</v>
      </c>
      <c r="AP4" t="str">
        <f t="shared" si="0"/>
        <v>Millet</v>
      </c>
      <c r="AQ4" t="str">
        <f t="shared" si="0"/>
        <v>W.Wht</v>
      </c>
      <c r="AR4" t="str">
        <f t="shared" si="0"/>
        <v>Rye</v>
      </c>
    </row>
    <row r="5" spans="1:44" x14ac:dyDescent="0.2">
      <c r="B5" s="5" t="s">
        <v>44</v>
      </c>
      <c r="C5" s="5"/>
      <c r="D5" s="5"/>
      <c r="E5" s="5"/>
      <c r="F5" s="9">
        <v>-0.5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1</v>
      </c>
      <c r="AO5" s="23">
        <v>0</v>
      </c>
      <c r="AP5" s="23">
        <v>0</v>
      </c>
      <c r="AQ5" s="23">
        <v>1</v>
      </c>
      <c r="AR5" s="23">
        <v>0</v>
      </c>
    </row>
    <row r="6" spans="1:44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7</v>
      </c>
      <c r="G6" s="4"/>
      <c r="Y6" s="4" t="s">
        <v>60</v>
      </c>
      <c r="Z6" s="4"/>
      <c r="AA6">
        <f>IF($F$3=B8,1,0)</f>
        <v>1</v>
      </c>
      <c r="AB6">
        <f t="shared" ref="AB6:AH6" si="1">IF($F$3=C8,1,0)</f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R6" si="2">IF($F$3=M8,1,0)</f>
        <v>0</v>
      </c>
      <c r="AM6">
        <f t="shared" si="2"/>
        <v>0</v>
      </c>
      <c r="AN6">
        <f t="shared" si="2"/>
        <v>0</v>
      </c>
      <c r="AO6">
        <f t="shared" si="2"/>
        <v>0</v>
      </c>
      <c r="AP6">
        <f t="shared" si="2"/>
        <v>0</v>
      </c>
      <c r="AQ6">
        <f t="shared" si="2"/>
        <v>0</v>
      </c>
      <c r="AR6">
        <f t="shared" si="2"/>
        <v>0</v>
      </c>
    </row>
    <row r="7" spans="1:44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R7" si="3">IF(AB5+AB6=2,1,0)</f>
        <v>0</v>
      </c>
      <c r="AC7">
        <f t="shared" si="3"/>
        <v>0</v>
      </c>
      <c r="AD7">
        <f t="shared" si="3"/>
        <v>0</v>
      </c>
      <c r="AE7">
        <f t="shared" si="3"/>
        <v>0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  <c r="AR7">
        <f t="shared" si="3"/>
        <v>0</v>
      </c>
    </row>
    <row r="8" spans="1:44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6</v>
      </c>
      <c r="H8" s="17" t="s">
        <v>15</v>
      </c>
      <c r="I8" s="17" t="s">
        <v>7</v>
      </c>
      <c r="J8" s="17" t="s">
        <v>8</v>
      </c>
      <c r="K8" s="17" t="s">
        <v>17</v>
      </c>
      <c r="L8" s="17" t="s">
        <v>10</v>
      </c>
      <c r="M8" s="17" t="s">
        <v>5</v>
      </c>
      <c r="N8" s="17" t="s">
        <v>72</v>
      </c>
      <c r="O8" s="17" t="s">
        <v>12</v>
      </c>
      <c r="P8" s="17" t="s">
        <v>80</v>
      </c>
      <c r="Q8" s="17" t="s">
        <v>81</v>
      </c>
      <c r="R8" s="17" t="s">
        <v>62</v>
      </c>
      <c r="S8" s="17" t="s">
        <v>83</v>
      </c>
      <c r="Y8" s="26">
        <f>SUM(AA7:AR7)</f>
        <v>1</v>
      </c>
      <c r="Z8" s="25" t="s">
        <v>86</v>
      </c>
    </row>
    <row r="9" spans="1:44" x14ac:dyDescent="0.2">
      <c r="A9" s="5" t="s">
        <v>0</v>
      </c>
      <c r="B9" s="8">
        <v>51</v>
      </c>
      <c r="C9" s="8">
        <v>51</v>
      </c>
      <c r="D9" s="8">
        <v>75</v>
      </c>
      <c r="E9" s="8">
        <v>107</v>
      </c>
      <c r="F9" s="8">
        <v>31</v>
      </c>
      <c r="G9" s="8">
        <v>1810</v>
      </c>
      <c r="H9" s="8">
        <v>1540</v>
      </c>
      <c r="I9" s="8">
        <v>1890</v>
      </c>
      <c r="J9" s="8">
        <v>20</v>
      </c>
      <c r="K9" s="8">
        <v>1500</v>
      </c>
      <c r="L9" s="8">
        <v>35</v>
      </c>
      <c r="M9" s="8">
        <v>1590</v>
      </c>
      <c r="N9" s="8">
        <v>850</v>
      </c>
      <c r="O9" s="8">
        <v>89</v>
      </c>
      <c r="P9" s="8">
        <v>950</v>
      </c>
      <c r="Q9" s="8">
        <v>1300</v>
      </c>
      <c r="R9" s="8">
        <v>56</v>
      </c>
      <c r="S9" s="8">
        <v>46</v>
      </c>
    </row>
    <row r="10" spans="1:44" x14ac:dyDescent="0.2">
      <c r="A10" s="19" t="s">
        <v>43</v>
      </c>
      <c r="B10" s="6">
        <f>IF($F$3=B8,$F$6,B11/B9)</f>
        <v>7</v>
      </c>
      <c r="C10" s="6">
        <f t="shared" ref="C10:S10" si="4">IF($F$3=C8,$F$6,C11/C9)</f>
        <v>7.3730337254901963</v>
      </c>
      <c r="D10" s="6">
        <f t="shared" si="4"/>
        <v>4.6529909333333341</v>
      </c>
      <c r="E10" s="6">
        <f t="shared" si="4"/>
        <v>4.3312814953271017</v>
      </c>
      <c r="F10" s="6">
        <f t="shared" si="4"/>
        <v>9.7915070967741933</v>
      </c>
      <c r="G10" s="6">
        <f t="shared" si="4"/>
        <v>0.19867001104972376</v>
      </c>
      <c r="H10" s="6">
        <f t="shared" si="4"/>
        <v>0.25202592207792207</v>
      </c>
      <c r="I10" s="6">
        <f t="shared" si="4"/>
        <v>0.21325625396825396</v>
      </c>
      <c r="J10" s="6">
        <f t="shared" si="4"/>
        <v>14.267356000000001</v>
      </c>
      <c r="K10" s="6">
        <f t="shared" si="4"/>
        <v>0.20343941333333335</v>
      </c>
      <c r="L10" s="6">
        <f t="shared" si="4"/>
        <v>9.4548548571428555</v>
      </c>
      <c r="M10" s="6">
        <f t="shared" si="4"/>
        <v>0.27357378616352201</v>
      </c>
      <c r="N10" s="6">
        <f t="shared" si="4"/>
        <v>0.33064931764705879</v>
      </c>
      <c r="O10" s="6">
        <f t="shared" si="4"/>
        <v>3.6674867415730334</v>
      </c>
      <c r="P10" s="6">
        <f t="shared" si="4"/>
        <v>0.27906181052631579</v>
      </c>
      <c r="Q10" s="6">
        <f t="shared" si="4"/>
        <v>0.18255378461538463</v>
      </c>
      <c r="R10" s="6">
        <f t="shared" si="4"/>
        <v>6.3752414285714281</v>
      </c>
      <c r="S10" s="6">
        <f t="shared" si="4"/>
        <v>6.688154782608696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0</v>
      </c>
      <c r="AJ10" s="28">
        <v>1</v>
      </c>
      <c r="AK10" s="28">
        <v>0</v>
      </c>
      <c r="AL10" s="28">
        <v>1</v>
      </c>
      <c r="AM10" s="28">
        <v>1</v>
      </c>
      <c r="AN10" s="28">
        <v>0</v>
      </c>
      <c r="AO10" s="28">
        <v>1</v>
      </c>
      <c r="AP10" s="28">
        <v>1</v>
      </c>
      <c r="AQ10" s="28">
        <v>0</v>
      </c>
      <c r="AR10" s="28">
        <v>0</v>
      </c>
    </row>
    <row r="11" spans="1:44" x14ac:dyDescent="0.2">
      <c r="A11" s="5" t="s">
        <v>1</v>
      </c>
      <c r="B11" s="34">
        <f t="shared" ref="B11:S11" si="5">IF($F$3=B8,B9*B10,$AA$17+B25)</f>
        <v>357</v>
      </c>
      <c r="C11" s="34">
        <f t="shared" si="5"/>
        <v>376.02472</v>
      </c>
      <c r="D11" s="34">
        <f t="shared" si="5"/>
        <v>348.97432000000003</v>
      </c>
      <c r="E11" s="34">
        <f t="shared" si="5"/>
        <v>463.44711999999993</v>
      </c>
      <c r="F11" s="34">
        <f t="shared" si="5"/>
        <v>303.53672</v>
      </c>
      <c r="G11" s="34">
        <f t="shared" si="5"/>
        <v>359.59271999999999</v>
      </c>
      <c r="H11" s="34">
        <f t="shared" si="5"/>
        <v>388.11991999999998</v>
      </c>
      <c r="I11" s="34">
        <f t="shared" si="5"/>
        <v>403.05431999999996</v>
      </c>
      <c r="J11" s="34">
        <f t="shared" si="5"/>
        <v>285.34712000000002</v>
      </c>
      <c r="K11" s="34">
        <f t="shared" si="5"/>
        <v>305.15912000000003</v>
      </c>
      <c r="L11" s="34">
        <f t="shared" si="5"/>
        <v>330.91991999999993</v>
      </c>
      <c r="M11" s="34">
        <f t="shared" si="5"/>
        <v>434.98232000000002</v>
      </c>
      <c r="N11" s="34">
        <f t="shared" si="5"/>
        <v>281.05192</v>
      </c>
      <c r="O11" s="34">
        <f t="shared" si="5"/>
        <v>326.40631999999999</v>
      </c>
      <c r="P11" s="34">
        <f t="shared" si="5"/>
        <v>265.10872000000001</v>
      </c>
      <c r="Q11" s="34">
        <f t="shared" si="5"/>
        <v>237.31992000000002</v>
      </c>
      <c r="R11" s="34">
        <f t="shared" si="5"/>
        <v>357.01351999999997</v>
      </c>
      <c r="S11" s="34">
        <f t="shared" si="5"/>
        <v>307.65512000000001</v>
      </c>
      <c r="Y11" s="27" t="s">
        <v>88</v>
      </c>
      <c r="AA11">
        <f t="shared" ref="AA11:AR11" si="6">IF(AA6+AA10=2,1,0)</f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J11">
        <f t="shared" si="6"/>
        <v>0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  <c r="AR11">
        <f t="shared" si="6"/>
        <v>0</v>
      </c>
    </row>
    <row r="12" spans="1:44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Y12" s="26">
        <f>SUM(AA11:AR11)</f>
        <v>0</v>
      </c>
      <c r="Z12" s="25" t="s">
        <v>87</v>
      </c>
    </row>
    <row r="13" spans="1:44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Y13" s="4"/>
      <c r="Z13" s="4"/>
    </row>
    <row r="14" spans="1:44" x14ac:dyDescent="0.2">
      <c r="A14" s="5" t="s">
        <v>45</v>
      </c>
      <c r="B14" s="9">
        <v>25.5</v>
      </c>
      <c r="C14" s="9">
        <v>34</v>
      </c>
      <c r="D14" s="9">
        <v>19.2</v>
      </c>
      <c r="E14" s="9">
        <v>87</v>
      </c>
      <c r="F14" s="9">
        <v>65.8</v>
      </c>
      <c r="G14" s="9">
        <v>35.909999999999997</v>
      </c>
      <c r="H14" s="9">
        <v>54.36</v>
      </c>
      <c r="I14" s="9">
        <v>79</v>
      </c>
      <c r="J14" s="9">
        <v>18</v>
      </c>
      <c r="K14" s="9">
        <v>21</v>
      </c>
      <c r="L14" s="9">
        <v>60</v>
      </c>
      <c r="M14" s="9">
        <v>86.63</v>
      </c>
      <c r="N14" s="9">
        <v>13.72</v>
      </c>
      <c r="O14" s="9">
        <v>18</v>
      </c>
      <c r="P14" s="9">
        <v>26</v>
      </c>
      <c r="Q14" s="9">
        <v>15</v>
      </c>
      <c r="R14" s="9">
        <v>14.3</v>
      </c>
      <c r="S14" s="9">
        <v>13.2</v>
      </c>
      <c r="AA14" t="s">
        <v>16</v>
      </c>
    </row>
    <row r="15" spans="1:44" x14ac:dyDescent="0.2">
      <c r="A15" s="5" t="s">
        <v>46</v>
      </c>
      <c r="B15" s="10">
        <v>29.3</v>
      </c>
      <c r="C15" s="10">
        <v>29.3</v>
      </c>
      <c r="D15" s="10">
        <v>27.9</v>
      </c>
      <c r="E15" s="10">
        <v>31.6</v>
      </c>
      <c r="F15" s="10">
        <v>27.2</v>
      </c>
      <c r="G15" s="10">
        <v>37.200000000000003</v>
      </c>
      <c r="H15" s="10">
        <v>40.200000000000003</v>
      </c>
      <c r="I15" s="10">
        <v>15.6</v>
      </c>
      <c r="J15" s="10">
        <v>33.6</v>
      </c>
      <c r="K15" s="10">
        <v>39.200000000000003</v>
      </c>
      <c r="L15" s="10">
        <v>39.700000000000003</v>
      </c>
      <c r="M15" s="10">
        <v>54.7</v>
      </c>
      <c r="N15" s="10">
        <v>22.6</v>
      </c>
      <c r="O15" s="10">
        <v>12.3</v>
      </c>
      <c r="P15" s="10">
        <v>20.7</v>
      </c>
      <c r="Q15" s="10">
        <v>11.1</v>
      </c>
      <c r="R15" s="10">
        <v>26.8</v>
      </c>
      <c r="S15" s="10">
        <v>4</v>
      </c>
      <c r="AA15">
        <f t="shared" ref="AA15:AR15" si="7">IF($F$3=B8,B27,0)</f>
        <v>146.39272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0</v>
      </c>
      <c r="AF15">
        <f t="shared" si="7"/>
        <v>0</v>
      </c>
      <c r="AG15">
        <f t="shared" si="7"/>
        <v>0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0</v>
      </c>
      <c r="AR15">
        <f t="shared" si="7"/>
        <v>0</v>
      </c>
    </row>
    <row r="16" spans="1:44" x14ac:dyDescent="0.2">
      <c r="A16" s="5" t="s">
        <v>47</v>
      </c>
      <c r="B16" s="10">
        <v>10.5</v>
      </c>
      <c r="C16" s="10">
        <v>18.5</v>
      </c>
      <c r="D16" s="10">
        <v>18.5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16</v>
      </c>
      <c r="L16" s="10">
        <v>3</v>
      </c>
      <c r="M16" s="10">
        <v>20</v>
      </c>
      <c r="N16" s="10">
        <v>0</v>
      </c>
      <c r="O16" s="10">
        <v>0</v>
      </c>
      <c r="P16" s="10">
        <v>0</v>
      </c>
      <c r="Q16" s="10">
        <v>0</v>
      </c>
      <c r="R16" s="10">
        <v>10</v>
      </c>
      <c r="S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5</v>
      </c>
      <c r="H17" s="10">
        <v>10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AA17">
        <f>SUM(AA15:AR15)</f>
        <v>146.39272</v>
      </c>
    </row>
    <row r="18" spans="1:31" x14ac:dyDescent="0.2">
      <c r="A18" s="5" t="s">
        <v>49</v>
      </c>
      <c r="B18" s="10">
        <v>82.94</v>
      </c>
      <c r="C18" s="10">
        <v>82.94</v>
      </c>
      <c r="D18" s="10">
        <v>74.33</v>
      </c>
      <c r="E18" s="10">
        <v>91.87</v>
      </c>
      <c r="F18" s="10">
        <v>11.16</v>
      </c>
      <c r="G18" s="10">
        <v>52.71</v>
      </c>
      <c r="H18" s="10">
        <v>41.21</v>
      </c>
      <c r="I18" s="10">
        <v>99.33</v>
      </c>
      <c r="J18" s="10">
        <v>25.19</v>
      </c>
      <c r="K18" s="10">
        <v>10.43</v>
      </c>
      <c r="L18" s="10">
        <v>14.6</v>
      </c>
      <c r="M18" s="10">
        <v>38.32</v>
      </c>
      <c r="N18" s="10">
        <v>25.32</v>
      </c>
      <c r="O18" s="10">
        <v>75.83</v>
      </c>
      <c r="P18" s="10">
        <v>15.34</v>
      </c>
      <c r="Q18" s="10">
        <v>14.8</v>
      </c>
      <c r="R18" s="10">
        <v>93.46</v>
      </c>
      <c r="S18" s="10">
        <v>72.42</v>
      </c>
    </row>
    <row r="19" spans="1:31" x14ac:dyDescent="0.2">
      <c r="A19" s="5" t="s">
        <v>50</v>
      </c>
      <c r="B19" s="10">
        <v>7.2</v>
      </c>
      <c r="C19" s="10">
        <v>9</v>
      </c>
      <c r="D19" s="10">
        <v>5.5</v>
      </c>
      <c r="E19" s="10">
        <v>10.5</v>
      </c>
      <c r="F19" s="10">
        <v>5.3</v>
      </c>
      <c r="G19" s="10">
        <v>9</v>
      </c>
      <c r="H19" s="10">
        <v>14</v>
      </c>
      <c r="I19" s="10">
        <v>8</v>
      </c>
      <c r="J19" s="10">
        <v>11</v>
      </c>
      <c r="K19" s="10">
        <v>9</v>
      </c>
      <c r="L19" s="10">
        <v>8.5</v>
      </c>
      <c r="M19" s="10">
        <v>13.5</v>
      </c>
      <c r="N19" s="10">
        <v>16.5</v>
      </c>
      <c r="O19" s="10">
        <v>13.5</v>
      </c>
      <c r="P19" s="10">
        <v>8</v>
      </c>
      <c r="Q19" s="10">
        <v>0</v>
      </c>
      <c r="R19" s="10">
        <v>7.2</v>
      </c>
      <c r="S19" s="10">
        <v>16</v>
      </c>
      <c r="AA19" s="29" t="s">
        <v>89</v>
      </c>
      <c r="AE19" s="30">
        <v>0.08</v>
      </c>
    </row>
    <row r="20" spans="1:31" x14ac:dyDescent="0.2">
      <c r="A20" s="5" t="s">
        <v>51</v>
      </c>
      <c r="B20" s="10">
        <v>21.72</v>
      </c>
      <c r="C20" s="10">
        <v>21.72</v>
      </c>
      <c r="D20" s="10">
        <v>23.46</v>
      </c>
      <c r="E20" s="10">
        <v>31.34</v>
      </c>
      <c r="F20" s="10">
        <v>16.66</v>
      </c>
      <c r="G20" s="10">
        <v>23.19</v>
      </c>
      <c r="H20" s="10">
        <v>22.52</v>
      </c>
      <c r="I20" s="10">
        <v>20.54</v>
      </c>
      <c r="J20" s="10">
        <v>20.53</v>
      </c>
      <c r="K20" s="10">
        <v>21.39</v>
      </c>
      <c r="L20" s="10">
        <v>19.37</v>
      </c>
      <c r="M20" s="10">
        <v>23.86</v>
      </c>
      <c r="N20" s="10">
        <v>20.49</v>
      </c>
      <c r="O20" s="10">
        <v>26.27</v>
      </c>
      <c r="P20" s="10">
        <v>20.05</v>
      </c>
      <c r="Q20" s="10">
        <v>21.34</v>
      </c>
      <c r="R20" s="10">
        <v>20.32</v>
      </c>
      <c r="S20" s="10">
        <v>19.64</v>
      </c>
    </row>
    <row r="21" spans="1:31" x14ac:dyDescent="0.2">
      <c r="A21" s="5" t="s">
        <v>52</v>
      </c>
      <c r="B21" s="10">
        <v>23.347000000000001</v>
      </c>
      <c r="C21" s="10">
        <v>23.34</v>
      </c>
      <c r="D21" s="10">
        <v>23.9</v>
      </c>
      <c r="E21" s="10">
        <v>29.15</v>
      </c>
      <c r="F21" s="10">
        <v>19.48</v>
      </c>
      <c r="G21" s="10">
        <v>23.25</v>
      </c>
      <c r="H21" s="10">
        <v>22.98</v>
      </c>
      <c r="I21" s="10">
        <v>22.32</v>
      </c>
      <c r="J21" s="10">
        <v>23.29</v>
      </c>
      <c r="K21" s="10">
        <v>25.64</v>
      </c>
      <c r="L21" s="10">
        <v>22.26</v>
      </c>
      <c r="M21" s="10">
        <v>25.48</v>
      </c>
      <c r="N21" s="10">
        <v>22.85</v>
      </c>
      <c r="O21" s="10">
        <v>25.19</v>
      </c>
      <c r="P21" s="10">
        <v>22.06</v>
      </c>
      <c r="Q21" s="10">
        <v>23.19</v>
      </c>
      <c r="R21" s="10">
        <v>20.94</v>
      </c>
      <c r="S21" s="10">
        <v>20.3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21.4</v>
      </c>
      <c r="F22" s="10">
        <v>0</v>
      </c>
      <c r="G22" s="10">
        <v>7.24</v>
      </c>
      <c r="H22" s="10">
        <v>6.16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31" x14ac:dyDescent="0.2">
      <c r="A23" s="5" t="s">
        <v>53</v>
      </c>
      <c r="B23" s="10">
        <v>2</v>
      </c>
      <c r="C23" s="10">
        <v>2</v>
      </c>
      <c r="D23" s="10">
        <v>2</v>
      </c>
      <c r="E23" s="10">
        <v>2</v>
      </c>
      <c r="F23" s="10">
        <v>5.5</v>
      </c>
      <c r="G23" s="10">
        <v>11.5</v>
      </c>
      <c r="H23" s="10">
        <v>21</v>
      </c>
      <c r="I23" s="10">
        <v>2</v>
      </c>
      <c r="J23" s="10">
        <v>2</v>
      </c>
      <c r="K23" s="10">
        <v>10</v>
      </c>
      <c r="L23" s="10">
        <v>10</v>
      </c>
      <c r="M23" s="10">
        <v>15</v>
      </c>
      <c r="N23" s="10">
        <v>2</v>
      </c>
      <c r="O23" s="10">
        <v>2</v>
      </c>
      <c r="P23" s="10">
        <v>2</v>
      </c>
      <c r="Q23" s="10">
        <v>2</v>
      </c>
      <c r="R23" s="10">
        <v>9.5</v>
      </c>
      <c r="S23" s="10">
        <v>9.5</v>
      </c>
    </row>
    <row r="24" spans="1:31" x14ac:dyDescent="0.2">
      <c r="A24" s="5" t="s">
        <v>54</v>
      </c>
      <c r="B24" s="18">
        <f>SUM(B14:B23)*$AE$19*6/12</f>
        <v>8.1002799999999997</v>
      </c>
      <c r="C24" s="18">
        <f t="shared" ref="C24:S24" si="8">SUM(C14:C23)*$AE$19*6/12</f>
        <v>8.8320000000000007</v>
      </c>
      <c r="D24" s="18">
        <f t="shared" si="8"/>
        <v>7.7915999999999999</v>
      </c>
      <c r="E24" s="18">
        <f t="shared" si="8"/>
        <v>12.194399999999996</v>
      </c>
      <c r="F24" s="18">
        <f t="shared" si="8"/>
        <v>6.0439999999999996</v>
      </c>
      <c r="G24" s="18">
        <f t="shared" si="8"/>
        <v>8.1999999999999993</v>
      </c>
      <c r="H24" s="18">
        <f t="shared" si="8"/>
        <v>9.2972000000000001</v>
      </c>
      <c r="I24" s="18">
        <f t="shared" si="8"/>
        <v>9.871599999999999</v>
      </c>
      <c r="J24" s="18">
        <f t="shared" si="8"/>
        <v>5.3444000000000003</v>
      </c>
      <c r="K24" s="18">
        <f t="shared" si="8"/>
        <v>6.1063999999999998</v>
      </c>
      <c r="L24" s="18">
        <f t="shared" si="8"/>
        <v>7.0971999999999982</v>
      </c>
      <c r="M24" s="18">
        <f t="shared" si="8"/>
        <v>11.099600000000001</v>
      </c>
      <c r="N24" s="18">
        <f t="shared" si="8"/>
        <v>5.1791999999999998</v>
      </c>
      <c r="O24" s="18">
        <f t="shared" si="8"/>
        <v>6.9236000000000004</v>
      </c>
      <c r="P24" s="18">
        <f t="shared" si="8"/>
        <v>4.5660000000000007</v>
      </c>
      <c r="Q24" s="18">
        <f t="shared" si="8"/>
        <v>3.4972000000000008</v>
      </c>
      <c r="R24" s="18">
        <f t="shared" si="8"/>
        <v>8.1007999999999996</v>
      </c>
      <c r="S24" s="18">
        <f t="shared" si="8"/>
        <v>6.2023999999999999</v>
      </c>
    </row>
    <row r="25" spans="1:31" x14ac:dyDescent="0.2">
      <c r="A25" s="5" t="s">
        <v>55</v>
      </c>
      <c r="B25" s="35">
        <f t="shared" ref="B25:S25" si="9">SUM(B14:B24)</f>
        <v>210.60728</v>
      </c>
      <c r="C25" s="35">
        <f t="shared" si="9"/>
        <v>229.63200000000001</v>
      </c>
      <c r="D25" s="35">
        <f t="shared" si="9"/>
        <v>202.58160000000001</v>
      </c>
      <c r="E25" s="35">
        <f t="shared" si="9"/>
        <v>317.05439999999993</v>
      </c>
      <c r="F25" s="35">
        <f t="shared" si="9"/>
        <v>157.14400000000001</v>
      </c>
      <c r="G25" s="35">
        <f t="shared" si="9"/>
        <v>213.2</v>
      </c>
      <c r="H25" s="35">
        <f t="shared" si="9"/>
        <v>241.72720000000001</v>
      </c>
      <c r="I25" s="35">
        <f t="shared" si="9"/>
        <v>256.66159999999996</v>
      </c>
      <c r="J25" s="35">
        <f t="shared" si="9"/>
        <v>138.95440000000002</v>
      </c>
      <c r="K25" s="35">
        <f t="shared" si="9"/>
        <v>158.7664</v>
      </c>
      <c r="L25" s="35">
        <f t="shared" si="9"/>
        <v>184.52719999999997</v>
      </c>
      <c r="M25" s="35">
        <f t="shared" si="9"/>
        <v>288.58960000000002</v>
      </c>
      <c r="N25" s="35">
        <f t="shared" si="9"/>
        <v>134.6592</v>
      </c>
      <c r="O25" s="35">
        <f t="shared" si="9"/>
        <v>180.0136</v>
      </c>
      <c r="P25" s="35">
        <f t="shared" si="9"/>
        <v>118.71600000000001</v>
      </c>
      <c r="Q25" s="35">
        <f t="shared" si="9"/>
        <v>90.927200000000013</v>
      </c>
      <c r="R25" s="35">
        <f t="shared" si="9"/>
        <v>210.62079999999997</v>
      </c>
      <c r="S25" s="35">
        <f t="shared" si="9"/>
        <v>161.26240000000001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31" x14ac:dyDescent="0.2">
      <c r="A27" s="5" t="s">
        <v>56</v>
      </c>
      <c r="B27" s="34">
        <f t="shared" ref="B27:S27" si="10">B11-B25</f>
        <v>146.39272</v>
      </c>
      <c r="C27" s="34">
        <f t="shared" si="10"/>
        <v>146.39272</v>
      </c>
      <c r="D27" s="34">
        <f t="shared" si="10"/>
        <v>146.39272000000003</v>
      </c>
      <c r="E27" s="34">
        <f t="shared" si="10"/>
        <v>146.39272</v>
      </c>
      <c r="F27" s="34">
        <f t="shared" si="10"/>
        <v>146.39272</v>
      </c>
      <c r="G27" s="34">
        <f t="shared" si="10"/>
        <v>146.39272</v>
      </c>
      <c r="H27" s="34">
        <f t="shared" si="10"/>
        <v>146.39271999999997</v>
      </c>
      <c r="I27" s="34">
        <f t="shared" si="10"/>
        <v>146.39272</v>
      </c>
      <c r="J27" s="34">
        <f t="shared" si="10"/>
        <v>146.39272</v>
      </c>
      <c r="K27" s="34">
        <f t="shared" si="10"/>
        <v>146.39272000000003</v>
      </c>
      <c r="L27" s="34">
        <f t="shared" si="10"/>
        <v>146.39271999999997</v>
      </c>
      <c r="M27" s="34">
        <f t="shared" si="10"/>
        <v>146.39272</v>
      </c>
      <c r="N27" s="34">
        <f t="shared" si="10"/>
        <v>146.39272</v>
      </c>
      <c r="O27" s="34">
        <f t="shared" si="10"/>
        <v>146.39272</v>
      </c>
      <c r="P27" s="34">
        <f t="shared" si="10"/>
        <v>146.39272</v>
      </c>
      <c r="Q27" s="34">
        <f t="shared" si="10"/>
        <v>146.39272</v>
      </c>
      <c r="R27" s="34">
        <f t="shared" si="10"/>
        <v>146.39272</v>
      </c>
      <c r="S27" s="34">
        <f t="shared" si="10"/>
        <v>146.39272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L8">
    <cfRule type="cellIs" dxfId="35" priority="11" stopIfTrue="1" operator="equal">
      <formula>$F$3</formula>
    </cfRule>
  </conditionalFormatting>
  <conditionalFormatting sqref="F7:J7">
    <cfRule type="cellIs" dxfId="34" priority="12" stopIfTrue="1" operator="equal">
      <formula>1</formula>
    </cfRule>
  </conditionalFormatting>
  <conditionalFormatting sqref="M8:R8">
    <cfRule type="cellIs" dxfId="33" priority="10" stopIfTrue="1" operator="equal">
      <formula>$F$3</formula>
    </cfRule>
  </conditionalFormatting>
  <conditionalFormatting sqref="B10">
    <cfRule type="expression" dxfId="32" priority="9">
      <formula>AA10=1</formula>
    </cfRule>
    <cfRule type="expression" dxfId="31" priority="13" stopIfTrue="1">
      <formula>AA6=1</formula>
    </cfRule>
  </conditionalFormatting>
  <conditionalFormatting sqref="F4">
    <cfRule type="expression" dxfId="30" priority="8" stopIfTrue="1">
      <formula>$Y$12=1</formula>
    </cfRule>
  </conditionalFormatting>
  <conditionalFormatting sqref="F5">
    <cfRule type="expression" dxfId="29" priority="7" stopIfTrue="1">
      <formula>$Y$12=1</formula>
    </cfRule>
  </conditionalFormatting>
  <conditionalFormatting sqref="F6">
    <cfRule type="expression" dxfId="28" priority="6" stopIfTrue="1">
      <formula>$Y$12=1</formula>
    </cfRule>
  </conditionalFormatting>
  <conditionalFormatting sqref="C10:R10">
    <cfRule type="expression" dxfId="27" priority="4">
      <formula>AB10=1</formula>
    </cfRule>
    <cfRule type="expression" dxfId="26" priority="5" stopIfTrue="1">
      <formula>AB6=1</formula>
    </cfRule>
  </conditionalFormatting>
  <conditionalFormatting sqref="S8">
    <cfRule type="cellIs" dxfId="25" priority="3" stopIfTrue="1" operator="equal">
      <formula>$F$3</formula>
    </cfRule>
  </conditionalFormatting>
  <conditionalFormatting sqref="S10">
    <cfRule type="expression" dxfId="24" priority="1">
      <formula>AR10=1</formula>
    </cfRule>
    <cfRule type="expression" dxfId="23" priority="2" stopIfTrue="1">
      <formula>AR6=1</formula>
    </cfRule>
  </conditionalFormatting>
  <dataValidations count="1">
    <dataValidation type="list" allowBlank="1" showInputMessage="1" showErrorMessage="1" sqref="F3" xr:uid="{00000000-0002-0000-0700-000000000000}">
      <formula1>$B$8:$S$8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S31"/>
  <sheetViews>
    <sheetView showGridLines="0" workbookViewId="0">
      <pane xSplit="1" topLeftCell="B1" activePane="topRight" state="frozen"/>
      <selection pane="topRight" activeCell="H5" sqref="H5"/>
    </sheetView>
  </sheetViews>
  <sheetFormatPr defaultRowHeight="12.75" x14ac:dyDescent="0.2"/>
  <cols>
    <col min="1" max="1" width="13.42578125" customWidth="1"/>
    <col min="2" max="19" width="9.7109375" customWidth="1"/>
    <col min="24" max="26" width="9.140625" hidden="1" customWidth="1"/>
    <col min="27" max="43" width="8.85546875" hidden="1" customWidth="1"/>
    <col min="44" max="45" width="9.140625" hidden="1" customWidth="1"/>
  </cols>
  <sheetData>
    <row r="1" spans="1:44" x14ac:dyDescent="0.2">
      <c r="A1" s="2" t="s">
        <v>70</v>
      </c>
      <c r="B1" s="2"/>
      <c r="C1" s="2"/>
      <c r="G1" s="2"/>
      <c r="J1" s="22"/>
      <c r="R1" s="2"/>
    </row>
    <row r="2" spans="1:44" x14ac:dyDescent="0.2">
      <c r="C2" s="2"/>
      <c r="D2" s="2"/>
      <c r="Y2" s="25"/>
      <c r="Z2" s="25"/>
      <c r="AA2" s="4"/>
      <c r="AB2" s="4"/>
    </row>
    <row r="3" spans="1:44" x14ac:dyDescent="0.2">
      <c r="B3" s="22" t="s">
        <v>59</v>
      </c>
      <c r="C3" s="22"/>
      <c r="D3" s="22"/>
      <c r="E3" s="5"/>
      <c r="F3" s="24" t="s">
        <v>11</v>
      </c>
      <c r="Q3" s="3"/>
      <c r="Y3" s="4"/>
      <c r="Z3" s="4"/>
    </row>
    <row r="4" spans="1:44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7.5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R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Oil Snflr</v>
      </c>
      <c r="AG4" t="str">
        <f t="shared" si="0"/>
        <v>Conf Snflr</v>
      </c>
      <c r="AH4" t="str">
        <f t="shared" si="0"/>
        <v>Canola</v>
      </c>
      <c r="AI4" t="str">
        <f t="shared" si="0"/>
        <v>Flax</v>
      </c>
      <c r="AJ4" t="str">
        <f t="shared" si="0"/>
        <v>Field Pea</v>
      </c>
      <c r="AK4" t="str">
        <f t="shared" si="0"/>
        <v>Lentils</v>
      </c>
      <c r="AL4" t="str">
        <f t="shared" si="0"/>
        <v>Safflower</v>
      </c>
      <c r="AM4" t="str">
        <f t="shared" si="0"/>
        <v>Mustard</v>
      </c>
      <c r="AN4" t="str">
        <f t="shared" si="0"/>
        <v>Oats</v>
      </c>
      <c r="AO4" t="str">
        <f t="shared" si="0"/>
        <v>Buckwht</v>
      </c>
      <c r="AP4" t="str">
        <f t="shared" si="0"/>
        <v>Chickpea</v>
      </c>
      <c r="AQ4" t="str">
        <f t="shared" si="0"/>
        <v>W.Wht</v>
      </c>
      <c r="AR4" t="str">
        <f t="shared" si="0"/>
        <v>Rye</v>
      </c>
    </row>
    <row r="5" spans="1:44" x14ac:dyDescent="0.2">
      <c r="B5" s="5" t="s">
        <v>44</v>
      </c>
      <c r="C5" s="5"/>
      <c r="D5" s="5"/>
      <c r="E5" s="5"/>
      <c r="F5" s="9">
        <v>-0.5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1</v>
      </c>
      <c r="AO5" s="23">
        <v>0</v>
      </c>
      <c r="AP5" s="23">
        <v>0</v>
      </c>
      <c r="AQ5" s="23">
        <v>1</v>
      </c>
      <c r="AR5" s="23">
        <v>0</v>
      </c>
    </row>
    <row r="6" spans="1:44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7</v>
      </c>
      <c r="G6" s="4"/>
      <c r="Y6" s="4" t="s">
        <v>60</v>
      </c>
      <c r="Z6" s="4"/>
      <c r="AA6">
        <f>IF($F$3=B8,1,0)</f>
        <v>1</v>
      </c>
      <c r="AB6">
        <f t="shared" ref="AB6:AH6" si="1">IF($F$3=C8,1,0)</f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R6" si="2">IF($F$3=M8,1,0)</f>
        <v>0</v>
      </c>
      <c r="AM6">
        <f t="shared" si="2"/>
        <v>0</v>
      </c>
      <c r="AN6">
        <f t="shared" si="2"/>
        <v>0</v>
      </c>
      <c r="AO6">
        <f t="shared" si="2"/>
        <v>0</v>
      </c>
      <c r="AP6">
        <f t="shared" si="2"/>
        <v>0</v>
      </c>
      <c r="AQ6">
        <f t="shared" si="2"/>
        <v>0</v>
      </c>
      <c r="AR6">
        <f t="shared" si="2"/>
        <v>0</v>
      </c>
    </row>
    <row r="7" spans="1:44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Q7" si="3">IF(AB5+AB6=2,1,0)</f>
        <v>0</v>
      </c>
      <c r="AC7">
        <f t="shared" si="3"/>
        <v>0</v>
      </c>
      <c r="AD7">
        <f t="shared" si="3"/>
        <v>0</v>
      </c>
      <c r="AE7">
        <f t="shared" si="3"/>
        <v>0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  <c r="AR7">
        <f>IF(AR5+AR6=2,1,0)</f>
        <v>0</v>
      </c>
    </row>
    <row r="8" spans="1:44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6</v>
      </c>
      <c r="H8" s="17" t="s">
        <v>15</v>
      </c>
      <c r="I8" s="17" t="s">
        <v>7</v>
      </c>
      <c r="J8" s="17" t="s">
        <v>8</v>
      </c>
      <c r="K8" s="17" t="s">
        <v>10</v>
      </c>
      <c r="L8" s="17" t="s">
        <v>17</v>
      </c>
      <c r="M8" s="17" t="s">
        <v>79</v>
      </c>
      <c r="N8" s="17" t="s">
        <v>72</v>
      </c>
      <c r="O8" s="17" t="s">
        <v>12</v>
      </c>
      <c r="P8" s="17" t="s">
        <v>80</v>
      </c>
      <c r="Q8" s="17" t="s">
        <v>82</v>
      </c>
      <c r="R8" s="17" t="s">
        <v>62</v>
      </c>
      <c r="S8" s="17" t="s">
        <v>83</v>
      </c>
      <c r="Y8" s="26">
        <f>SUM(AA7:AR7)</f>
        <v>1</v>
      </c>
      <c r="Z8" s="25" t="s">
        <v>86</v>
      </c>
    </row>
    <row r="9" spans="1:44" x14ac:dyDescent="0.2">
      <c r="A9" s="5" t="s">
        <v>0</v>
      </c>
      <c r="B9" s="8">
        <v>35</v>
      </c>
      <c r="C9" s="8">
        <v>35</v>
      </c>
      <c r="D9" s="8">
        <v>50</v>
      </c>
      <c r="E9" s="8">
        <v>74</v>
      </c>
      <c r="F9" s="8">
        <v>27</v>
      </c>
      <c r="G9" s="8">
        <v>1600</v>
      </c>
      <c r="H9" s="8">
        <v>1660</v>
      </c>
      <c r="I9" s="8">
        <v>1620</v>
      </c>
      <c r="J9" s="8">
        <v>18</v>
      </c>
      <c r="K9" s="8">
        <v>31</v>
      </c>
      <c r="L9" s="8">
        <v>1300</v>
      </c>
      <c r="M9" s="8">
        <v>1050</v>
      </c>
      <c r="N9" s="8">
        <v>750</v>
      </c>
      <c r="O9" s="8">
        <v>59</v>
      </c>
      <c r="P9" s="8">
        <v>850</v>
      </c>
      <c r="Q9" s="8">
        <v>1400</v>
      </c>
      <c r="R9" s="8">
        <v>39</v>
      </c>
      <c r="S9" s="8">
        <v>41</v>
      </c>
    </row>
    <row r="10" spans="1:44" x14ac:dyDescent="0.2">
      <c r="A10" s="19" t="s">
        <v>43</v>
      </c>
      <c r="B10" s="6">
        <f>IF($F$3=B8,$F$6,B11/B9)</f>
        <v>7</v>
      </c>
      <c r="C10" s="6">
        <f t="shared" ref="C10:R10" si="4">IF($F$3=C8,$F$6,C11/C9)</f>
        <v>7.2570285714285721</v>
      </c>
      <c r="D10" s="6">
        <f t="shared" si="4"/>
        <v>4.622528</v>
      </c>
      <c r="E10" s="6">
        <f t="shared" si="4"/>
        <v>4.287848648648648</v>
      </c>
      <c r="F10" s="6">
        <f t="shared" si="4"/>
        <v>7.8726814814814814</v>
      </c>
      <c r="G10" s="6">
        <f t="shared" si="4"/>
        <v>0.17697350000000001</v>
      </c>
      <c r="H10" s="6">
        <f t="shared" si="4"/>
        <v>0.20084337349397588</v>
      </c>
      <c r="I10" s="6">
        <f t="shared" si="4"/>
        <v>0.2014562962962963</v>
      </c>
      <c r="J10" s="6">
        <f t="shared" si="4"/>
        <v>11.3832</v>
      </c>
      <c r="K10" s="6">
        <f t="shared" si="4"/>
        <v>8.2990967741935489</v>
      </c>
      <c r="L10" s="6">
        <f t="shared" si="4"/>
        <v>0.17944553846153846</v>
      </c>
      <c r="M10" s="6">
        <f t="shared" si="4"/>
        <v>0.20654095238095241</v>
      </c>
      <c r="N10" s="6">
        <f t="shared" si="4"/>
        <v>0.28649493333333331</v>
      </c>
      <c r="O10" s="6">
        <f t="shared" si="4"/>
        <v>3.7883661016949151</v>
      </c>
      <c r="P10" s="6">
        <f t="shared" si="4"/>
        <v>0.22570070588235297</v>
      </c>
      <c r="Q10" s="6">
        <f t="shared" si="4"/>
        <v>0.25609771428571432</v>
      </c>
      <c r="R10" s="6">
        <f t="shared" si="4"/>
        <v>6.2295179487179491</v>
      </c>
      <c r="S10" s="6">
        <f>IF($F$3=S8,$F$6,S11/S9)</f>
        <v>5.3706341463414642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0</v>
      </c>
      <c r="AJ10" s="28">
        <v>0</v>
      </c>
      <c r="AK10" s="28">
        <v>1</v>
      </c>
      <c r="AL10" s="28">
        <v>1</v>
      </c>
      <c r="AM10" s="28">
        <v>1</v>
      </c>
      <c r="AN10" s="28">
        <v>0</v>
      </c>
      <c r="AO10" s="28">
        <v>1</v>
      </c>
      <c r="AP10" s="28">
        <v>1</v>
      </c>
      <c r="AQ10" s="28">
        <v>0</v>
      </c>
      <c r="AR10" s="28">
        <v>0</v>
      </c>
    </row>
    <row r="11" spans="1:44" x14ac:dyDescent="0.2">
      <c r="A11" s="5" t="s">
        <v>1</v>
      </c>
      <c r="B11" s="34">
        <f t="shared" ref="B11:R11" si="5">IF($F$3=B8,B9*B10,$AA$17+B25)</f>
        <v>245</v>
      </c>
      <c r="C11" s="34">
        <f t="shared" si="5"/>
        <v>253.99600000000001</v>
      </c>
      <c r="D11" s="34">
        <f t="shared" si="5"/>
        <v>231.12639999999999</v>
      </c>
      <c r="E11" s="34">
        <f t="shared" si="5"/>
        <v>317.30079999999998</v>
      </c>
      <c r="F11" s="34">
        <f t="shared" si="5"/>
        <v>212.5624</v>
      </c>
      <c r="G11" s="34">
        <f t="shared" si="5"/>
        <v>283.1576</v>
      </c>
      <c r="H11" s="34">
        <f t="shared" si="5"/>
        <v>333.4</v>
      </c>
      <c r="I11" s="34">
        <f t="shared" si="5"/>
        <v>326.35919999999999</v>
      </c>
      <c r="J11" s="34">
        <f t="shared" si="5"/>
        <v>204.89760000000001</v>
      </c>
      <c r="K11" s="34">
        <f t="shared" si="5"/>
        <v>257.27199999999999</v>
      </c>
      <c r="L11" s="34">
        <f t="shared" si="5"/>
        <v>233.2792</v>
      </c>
      <c r="M11" s="34">
        <f t="shared" si="5"/>
        <v>216.86800000000002</v>
      </c>
      <c r="N11" s="34">
        <f t="shared" si="5"/>
        <v>214.87119999999999</v>
      </c>
      <c r="O11" s="34">
        <f t="shared" si="5"/>
        <v>223.5136</v>
      </c>
      <c r="P11" s="34">
        <f t="shared" si="5"/>
        <v>191.84560000000002</v>
      </c>
      <c r="Q11" s="34">
        <f t="shared" si="5"/>
        <v>358.53680000000003</v>
      </c>
      <c r="R11" s="34">
        <f t="shared" si="5"/>
        <v>242.9512</v>
      </c>
      <c r="S11" s="34">
        <f>IF($F$3=S8,S9*S10,$AA$17+S25)</f>
        <v>220.19600000000003</v>
      </c>
      <c r="Y11" s="27" t="s">
        <v>88</v>
      </c>
      <c r="AA11">
        <f t="shared" ref="AA11:AQ11" si="6">IF(AA6+AA10=2,1,0)</f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J11">
        <f t="shared" si="6"/>
        <v>0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  <c r="AR11">
        <f>IF(AR6+AR10=2,1,0)</f>
        <v>0</v>
      </c>
    </row>
    <row r="12" spans="1:44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Y12" s="26">
        <f>SUM(AA11:AR11)</f>
        <v>0</v>
      </c>
      <c r="Z12" s="25" t="s">
        <v>87</v>
      </c>
    </row>
    <row r="13" spans="1:44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Y13" s="4"/>
      <c r="Z13" s="4"/>
    </row>
    <row r="14" spans="1:44" x14ac:dyDescent="0.2">
      <c r="A14" s="5" t="s">
        <v>45</v>
      </c>
      <c r="B14" s="9">
        <v>22.5</v>
      </c>
      <c r="C14" s="9">
        <v>29.75</v>
      </c>
      <c r="D14" s="9">
        <v>16.2</v>
      </c>
      <c r="E14" s="9">
        <v>69</v>
      </c>
      <c r="F14" s="9">
        <v>62.4</v>
      </c>
      <c r="G14" s="9">
        <v>35.909999999999997</v>
      </c>
      <c r="H14" s="9">
        <v>54.36</v>
      </c>
      <c r="I14" s="9">
        <v>79</v>
      </c>
      <c r="J14" s="9">
        <v>16</v>
      </c>
      <c r="K14" s="9">
        <v>60</v>
      </c>
      <c r="L14" s="9">
        <v>21</v>
      </c>
      <c r="M14" s="9">
        <v>12.75</v>
      </c>
      <c r="N14" s="9">
        <v>11.27</v>
      </c>
      <c r="O14" s="9">
        <v>18</v>
      </c>
      <c r="P14" s="9">
        <v>26</v>
      </c>
      <c r="Q14" s="9">
        <v>98</v>
      </c>
      <c r="R14" s="9">
        <v>13</v>
      </c>
      <c r="S14" s="9">
        <v>13.2</v>
      </c>
      <c r="AA14" t="s">
        <v>16</v>
      </c>
    </row>
    <row r="15" spans="1:44" x14ac:dyDescent="0.2">
      <c r="A15" s="5" t="s">
        <v>46</v>
      </c>
      <c r="B15" s="10">
        <v>28.7</v>
      </c>
      <c r="C15" s="10">
        <v>28.7</v>
      </c>
      <c r="D15" s="10">
        <v>27.9</v>
      </c>
      <c r="E15" s="10">
        <v>23.6</v>
      </c>
      <c r="F15" s="10">
        <v>14.7</v>
      </c>
      <c r="G15" s="10">
        <v>37.200000000000003</v>
      </c>
      <c r="H15" s="10">
        <v>40.200000000000003</v>
      </c>
      <c r="I15" s="10">
        <v>15.6</v>
      </c>
      <c r="J15" s="10">
        <v>29</v>
      </c>
      <c r="K15" s="10">
        <v>39.700000000000003</v>
      </c>
      <c r="L15" s="10">
        <v>39.200000000000003</v>
      </c>
      <c r="M15" s="10">
        <v>16.399999999999999</v>
      </c>
      <c r="N15" s="10">
        <v>22.6</v>
      </c>
      <c r="O15" s="10">
        <v>12.3</v>
      </c>
      <c r="P15" s="10">
        <v>20.7</v>
      </c>
      <c r="Q15" s="10">
        <v>47.9</v>
      </c>
      <c r="R15" s="10">
        <v>24.6</v>
      </c>
      <c r="S15" s="10">
        <v>4</v>
      </c>
      <c r="AA15">
        <f t="shared" ref="AA15:AR15" si="7">IF($F$3=B8,B27,0)</f>
        <v>79.55680000000001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0</v>
      </c>
      <c r="AF15">
        <f t="shared" si="7"/>
        <v>0</v>
      </c>
      <c r="AG15">
        <f t="shared" si="7"/>
        <v>0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0</v>
      </c>
      <c r="AR15">
        <f t="shared" si="7"/>
        <v>0</v>
      </c>
    </row>
    <row r="16" spans="1:44" x14ac:dyDescent="0.2">
      <c r="A16" s="5" t="s">
        <v>47</v>
      </c>
      <c r="B16" s="10">
        <v>6.5</v>
      </c>
      <c r="C16" s="10">
        <v>6.5</v>
      </c>
      <c r="D16" s="10">
        <v>6.5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3</v>
      </c>
      <c r="L16" s="10">
        <v>16</v>
      </c>
      <c r="M16" s="10">
        <v>18</v>
      </c>
      <c r="N16" s="10">
        <v>0</v>
      </c>
      <c r="O16" s="10">
        <v>0</v>
      </c>
      <c r="P16" s="10">
        <v>0</v>
      </c>
      <c r="Q16" s="10">
        <v>36</v>
      </c>
      <c r="R16" s="10">
        <v>10</v>
      </c>
      <c r="S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5</v>
      </c>
      <c r="H17" s="10">
        <v>10</v>
      </c>
      <c r="I17" s="10">
        <v>0</v>
      </c>
      <c r="J17" s="10">
        <v>0</v>
      </c>
      <c r="K17" s="10">
        <v>6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AA17">
        <f>SUM(AA15:AR15)</f>
        <v>79.55680000000001</v>
      </c>
    </row>
    <row r="18" spans="1:31" x14ac:dyDescent="0.2">
      <c r="A18" s="5" t="s">
        <v>49</v>
      </c>
      <c r="B18" s="10">
        <v>51.7</v>
      </c>
      <c r="C18" s="10">
        <v>51.7</v>
      </c>
      <c r="D18" s="10">
        <v>43.6</v>
      </c>
      <c r="E18" s="10">
        <v>56.92</v>
      </c>
      <c r="F18" s="10">
        <v>3.39</v>
      </c>
      <c r="G18" s="10">
        <v>46.37</v>
      </c>
      <c r="H18" s="10">
        <v>48.78</v>
      </c>
      <c r="I18" s="10">
        <v>83.94</v>
      </c>
      <c r="J18" s="10">
        <v>24.39</v>
      </c>
      <c r="K18" s="10">
        <v>9.5</v>
      </c>
      <c r="L18" s="10">
        <v>6.64</v>
      </c>
      <c r="M18" s="10">
        <v>25.56</v>
      </c>
      <c r="N18" s="10">
        <v>23.07</v>
      </c>
      <c r="O18" s="10">
        <v>44.36</v>
      </c>
      <c r="P18" s="10">
        <v>15.06</v>
      </c>
      <c r="Q18" s="10">
        <v>20.57</v>
      </c>
      <c r="R18" s="10">
        <v>59.67</v>
      </c>
      <c r="S18" s="10">
        <v>63.66</v>
      </c>
    </row>
    <row r="19" spans="1:31" x14ac:dyDescent="0.2">
      <c r="A19" s="5" t="s">
        <v>50</v>
      </c>
      <c r="B19" s="10">
        <v>5.3</v>
      </c>
      <c r="C19" s="10">
        <v>6.7</v>
      </c>
      <c r="D19" s="10">
        <v>5.5</v>
      </c>
      <c r="E19" s="10">
        <v>10.5</v>
      </c>
      <c r="F19" s="10">
        <v>6.2</v>
      </c>
      <c r="G19" s="10">
        <v>7.5</v>
      </c>
      <c r="H19" s="10">
        <v>17</v>
      </c>
      <c r="I19" s="10">
        <v>11.5</v>
      </c>
      <c r="J19" s="10">
        <v>11.5</v>
      </c>
      <c r="K19" s="10">
        <v>7.5</v>
      </c>
      <c r="L19" s="10">
        <v>9.5</v>
      </c>
      <c r="M19" s="10">
        <v>15</v>
      </c>
      <c r="N19" s="10">
        <v>25.5</v>
      </c>
      <c r="O19" s="10">
        <v>12.5</v>
      </c>
      <c r="P19" s="10">
        <v>7.5</v>
      </c>
      <c r="Q19" s="10">
        <v>9.5</v>
      </c>
      <c r="R19" s="10">
        <v>5.3</v>
      </c>
      <c r="S19" s="10">
        <v>11</v>
      </c>
      <c r="AA19" s="29" t="s">
        <v>89</v>
      </c>
      <c r="AE19" s="30">
        <v>0.08</v>
      </c>
    </row>
    <row r="20" spans="1:31" x14ac:dyDescent="0.2">
      <c r="A20" s="5" t="s">
        <v>51</v>
      </c>
      <c r="B20" s="10">
        <v>16.059999999999999</v>
      </c>
      <c r="C20" s="10">
        <v>16.059999999999999</v>
      </c>
      <c r="D20" s="10">
        <v>17.239999999999998</v>
      </c>
      <c r="E20" s="10">
        <v>21.47</v>
      </c>
      <c r="F20" s="10">
        <v>16.350000000000001</v>
      </c>
      <c r="G20" s="10">
        <v>17.97</v>
      </c>
      <c r="H20" s="10">
        <v>18.12</v>
      </c>
      <c r="I20" s="10">
        <v>17.45</v>
      </c>
      <c r="J20" s="10">
        <v>16.89</v>
      </c>
      <c r="K20" s="10">
        <v>17.34</v>
      </c>
      <c r="L20" s="10">
        <v>20.52</v>
      </c>
      <c r="M20" s="10">
        <v>15.45</v>
      </c>
      <c r="N20" s="10">
        <v>17.32</v>
      </c>
      <c r="O20" s="10">
        <v>20.329999999999998</v>
      </c>
      <c r="P20" s="10">
        <v>16.7</v>
      </c>
      <c r="Q20" s="10">
        <v>21.29</v>
      </c>
      <c r="R20" s="10">
        <v>16.059999999999999</v>
      </c>
      <c r="S20" s="10">
        <v>15.86</v>
      </c>
    </row>
    <row r="21" spans="1:31" x14ac:dyDescent="0.2">
      <c r="A21" s="5" t="s">
        <v>52</v>
      </c>
      <c r="B21" s="10">
        <v>18.82</v>
      </c>
      <c r="C21" s="10">
        <v>18.82</v>
      </c>
      <c r="D21" s="10">
        <v>19.3</v>
      </c>
      <c r="E21" s="10">
        <v>22.81</v>
      </c>
      <c r="F21" s="10">
        <v>19.350000000000001</v>
      </c>
      <c r="G21" s="10">
        <v>20.420000000000002</v>
      </c>
      <c r="H21" s="10">
        <v>20.48</v>
      </c>
      <c r="I21" s="10">
        <v>20.32</v>
      </c>
      <c r="J21" s="10">
        <v>20.74</v>
      </c>
      <c r="K21" s="10">
        <v>21.34</v>
      </c>
      <c r="L21" s="10">
        <v>24.95</v>
      </c>
      <c r="M21" s="10">
        <v>19.37</v>
      </c>
      <c r="N21" s="10">
        <v>20.85</v>
      </c>
      <c r="O21" s="10">
        <v>21.43</v>
      </c>
      <c r="P21" s="10">
        <v>20.010000000000002</v>
      </c>
      <c r="Q21" s="10">
        <v>25.99</v>
      </c>
      <c r="R21" s="10">
        <v>18.98</v>
      </c>
      <c r="S21" s="10">
        <v>18.010000000000002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14.8</v>
      </c>
      <c r="F22" s="10">
        <v>0</v>
      </c>
      <c r="G22" s="10">
        <v>6.4</v>
      </c>
      <c r="H22" s="10">
        <v>6.64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31" x14ac:dyDescent="0.2">
      <c r="A23" s="5" t="s">
        <v>53</v>
      </c>
      <c r="B23" s="10">
        <v>9.5</v>
      </c>
      <c r="C23" s="10">
        <v>9.5</v>
      </c>
      <c r="D23" s="10">
        <v>9.5</v>
      </c>
      <c r="E23" s="10">
        <v>9.5</v>
      </c>
      <c r="F23" s="10">
        <v>5.5</v>
      </c>
      <c r="G23" s="10">
        <v>19</v>
      </c>
      <c r="H23" s="10">
        <v>28.5</v>
      </c>
      <c r="I23" s="10">
        <v>9.5</v>
      </c>
      <c r="J23" s="10">
        <v>2</v>
      </c>
      <c r="K23" s="10">
        <v>6.5</v>
      </c>
      <c r="L23" s="10">
        <v>10</v>
      </c>
      <c r="M23" s="10">
        <v>9.5</v>
      </c>
      <c r="N23" s="10">
        <v>9.5</v>
      </c>
      <c r="O23" s="10">
        <v>9.5</v>
      </c>
      <c r="P23" s="10">
        <v>2</v>
      </c>
      <c r="Q23" s="10">
        <v>9</v>
      </c>
      <c r="R23" s="10">
        <v>9.5</v>
      </c>
      <c r="S23" s="10">
        <v>9.5</v>
      </c>
    </row>
    <row r="24" spans="1:31" x14ac:dyDescent="0.2">
      <c r="A24" s="5" t="s">
        <v>54</v>
      </c>
      <c r="B24" s="18">
        <f>SUM(B14:B23)*$AE$19*6/12</f>
        <v>6.3631999999999991</v>
      </c>
      <c r="C24" s="18">
        <f t="shared" ref="C24:R24" si="8">SUM(C14:C23)*$AE$19*6/12</f>
        <v>6.7092000000000001</v>
      </c>
      <c r="D24" s="18">
        <f t="shared" si="8"/>
        <v>5.8295999999999992</v>
      </c>
      <c r="E24" s="18">
        <f t="shared" si="8"/>
        <v>9.1440000000000001</v>
      </c>
      <c r="F24" s="18">
        <f t="shared" si="8"/>
        <v>5.1155999999999997</v>
      </c>
      <c r="G24" s="18">
        <f t="shared" si="8"/>
        <v>7.8308000000000009</v>
      </c>
      <c r="H24" s="18">
        <f t="shared" si="8"/>
        <v>9.7631999999999994</v>
      </c>
      <c r="I24" s="18">
        <f t="shared" si="8"/>
        <v>9.4923999999999999</v>
      </c>
      <c r="J24" s="18">
        <f t="shared" si="8"/>
        <v>4.8208000000000002</v>
      </c>
      <c r="K24" s="18">
        <f t="shared" si="8"/>
        <v>6.8352000000000004</v>
      </c>
      <c r="L24" s="18">
        <f t="shared" si="8"/>
        <v>5.9124000000000008</v>
      </c>
      <c r="M24" s="18">
        <f t="shared" si="8"/>
        <v>5.2812000000000001</v>
      </c>
      <c r="N24" s="18">
        <f t="shared" si="8"/>
        <v>5.2043999999999997</v>
      </c>
      <c r="O24" s="18">
        <f t="shared" si="8"/>
        <v>5.5367999999999995</v>
      </c>
      <c r="P24" s="18">
        <f t="shared" si="8"/>
        <v>4.3188000000000004</v>
      </c>
      <c r="Q24" s="18">
        <f t="shared" si="8"/>
        <v>10.729999999999999</v>
      </c>
      <c r="R24" s="18">
        <f t="shared" si="8"/>
        <v>6.2844000000000007</v>
      </c>
      <c r="S24" s="18">
        <f>SUM(S14:S23)*$AE$19*6/12</f>
        <v>5.4092000000000011</v>
      </c>
    </row>
    <row r="25" spans="1:31" x14ac:dyDescent="0.2">
      <c r="A25" s="5" t="s">
        <v>55</v>
      </c>
      <c r="B25" s="35">
        <f t="shared" ref="B25:R25" si="9">SUM(B14:B24)</f>
        <v>165.44319999999999</v>
      </c>
      <c r="C25" s="35">
        <f t="shared" si="9"/>
        <v>174.4392</v>
      </c>
      <c r="D25" s="35">
        <f t="shared" si="9"/>
        <v>151.56959999999998</v>
      </c>
      <c r="E25" s="35">
        <f t="shared" si="9"/>
        <v>237.744</v>
      </c>
      <c r="F25" s="35">
        <f t="shared" si="9"/>
        <v>133.00559999999999</v>
      </c>
      <c r="G25" s="35">
        <f t="shared" si="9"/>
        <v>203.60080000000002</v>
      </c>
      <c r="H25" s="35">
        <f t="shared" si="9"/>
        <v>253.8432</v>
      </c>
      <c r="I25" s="35">
        <f t="shared" si="9"/>
        <v>246.80239999999998</v>
      </c>
      <c r="J25" s="35">
        <f t="shared" si="9"/>
        <v>125.3408</v>
      </c>
      <c r="K25" s="35">
        <f t="shared" si="9"/>
        <v>177.71519999999998</v>
      </c>
      <c r="L25" s="35">
        <f t="shared" si="9"/>
        <v>153.72239999999999</v>
      </c>
      <c r="M25" s="35">
        <f t="shared" si="9"/>
        <v>137.31120000000001</v>
      </c>
      <c r="N25" s="35">
        <f t="shared" si="9"/>
        <v>135.31439999999998</v>
      </c>
      <c r="O25" s="35">
        <f t="shared" si="9"/>
        <v>143.95679999999999</v>
      </c>
      <c r="P25" s="35">
        <f t="shared" si="9"/>
        <v>112.28880000000001</v>
      </c>
      <c r="Q25" s="35">
        <f t="shared" si="9"/>
        <v>278.98</v>
      </c>
      <c r="R25" s="35">
        <f t="shared" si="9"/>
        <v>163.39439999999999</v>
      </c>
      <c r="S25" s="35">
        <f>SUM(S14:S24)</f>
        <v>140.63920000000002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31" x14ac:dyDescent="0.2">
      <c r="A27" s="5" t="s">
        <v>56</v>
      </c>
      <c r="B27" s="34">
        <f t="shared" ref="B27:R27" si="10">B11-B25</f>
        <v>79.55680000000001</v>
      </c>
      <c r="C27" s="34">
        <f t="shared" si="10"/>
        <v>79.55680000000001</v>
      </c>
      <c r="D27" s="34">
        <f t="shared" si="10"/>
        <v>79.55680000000001</v>
      </c>
      <c r="E27" s="34">
        <f t="shared" si="10"/>
        <v>79.556799999999981</v>
      </c>
      <c r="F27" s="34">
        <f t="shared" si="10"/>
        <v>79.55680000000001</v>
      </c>
      <c r="G27" s="34">
        <f t="shared" si="10"/>
        <v>79.556799999999981</v>
      </c>
      <c r="H27" s="34">
        <f t="shared" si="10"/>
        <v>79.556799999999981</v>
      </c>
      <c r="I27" s="34">
        <f t="shared" si="10"/>
        <v>79.55680000000001</v>
      </c>
      <c r="J27" s="34">
        <f t="shared" si="10"/>
        <v>79.55680000000001</v>
      </c>
      <c r="K27" s="34">
        <f t="shared" si="10"/>
        <v>79.55680000000001</v>
      </c>
      <c r="L27" s="34">
        <f t="shared" si="10"/>
        <v>79.55680000000001</v>
      </c>
      <c r="M27" s="34">
        <f t="shared" si="10"/>
        <v>79.55680000000001</v>
      </c>
      <c r="N27" s="34">
        <f t="shared" si="10"/>
        <v>79.55680000000001</v>
      </c>
      <c r="O27" s="34">
        <f t="shared" si="10"/>
        <v>79.55680000000001</v>
      </c>
      <c r="P27" s="34">
        <f t="shared" si="10"/>
        <v>79.55680000000001</v>
      </c>
      <c r="Q27" s="34">
        <f t="shared" si="10"/>
        <v>79.55680000000001</v>
      </c>
      <c r="R27" s="34">
        <f t="shared" si="10"/>
        <v>79.55680000000001</v>
      </c>
      <c r="S27" s="34">
        <f>S11-S25</f>
        <v>79.55680000000001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M8">
    <cfRule type="cellIs" dxfId="22" priority="11" stopIfTrue="1" operator="equal">
      <formula>$F$3</formula>
    </cfRule>
  </conditionalFormatting>
  <conditionalFormatting sqref="F7:J7">
    <cfRule type="cellIs" dxfId="21" priority="12" stopIfTrue="1" operator="equal">
      <formula>1</formula>
    </cfRule>
  </conditionalFormatting>
  <conditionalFormatting sqref="M8:R8">
    <cfRule type="cellIs" dxfId="20" priority="10" stopIfTrue="1" operator="equal">
      <formula>$F$3</formula>
    </cfRule>
  </conditionalFormatting>
  <conditionalFormatting sqref="B10">
    <cfRule type="expression" dxfId="19" priority="9">
      <formula>AA10=1</formula>
    </cfRule>
    <cfRule type="expression" dxfId="18" priority="13" stopIfTrue="1">
      <formula>AA6=1</formula>
    </cfRule>
  </conditionalFormatting>
  <conditionalFormatting sqref="F4">
    <cfRule type="expression" dxfId="17" priority="8" stopIfTrue="1">
      <formula>$Y$12=1</formula>
    </cfRule>
  </conditionalFormatting>
  <conditionalFormatting sqref="F5">
    <cfRule type="expression" dxfId="16" priority="7" stopIfTrue="1">
      <formula>$Y$12=1</formula>
    </cfRule>
  </conditionalFormatting>
  <conditionalFormatting sqref="F6">
    <cfRule type="expression" dxfId="15" priority="6" stopIfTrue="1">
      <formula>$Y$12=1</formula>
    </cfRule>
  </conditionalFormatting>
  <conditionalFormatting sqref="C10:R10">
    <cfRule type="expression" dxfId="14" priority="4">
      <formula>AB10=1</formula>
    </cfRule>
    <cfRule type="expression" dxfId="13" priority="5" stopIfTrue="1">
      <formula>AB6=1</formula>
    </cfRule>
  </conditionalFormatting>
  <conditionalFormatting sqref="S8">
    <cfRule type="cellIs" dxfId="12" priority="3" stopIfTrue="1" operator="equal">
      <formula>$F$3</formula>
    </cfRule>
  </conditionalFormatting>
  <conditionalFormatting sqref="S10">
    <cfRule type="expression" dxfId="11" priority="1">
      <formula>AR10=1</formula>
    </cfRule>
    <cfRule type="expression" dxfId="10" priority="2" stopIfTrue="1">
      <formula>AR6=1</formula>
    </cfRule>
  </conditionalFormatting>
  <dataValidations count="1">
    <dataValidation type="list" allowBlank="1" showInputMessage="1" showErrorMessage="1" sqref="F3" xr:uid="{00000000-0002-0000-0800-000000000000}">
      <formula1>$B$8:$S$8</formula1>
    </dataValidation>
  </dataValidations>
  <pageMargins left="0.5" right="0.25" top="1" bottom="1" header="0.5" footer="0.5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Intro</vt:lpstr>
      <vt:lpstr>South Valley</vt:lpstr>
      <vt:lpstr>North Valley</vt:lpstr>
      <vt:lpstr>South East</vt:lpstr>
      <vt:lpstr>North East</vt:lpstr>
      <vt:lpstr>East Cent.</vt:lpstr>
      <vt:lpstr>South Cent.</vt:lpstr>
      <vt:lpstr>North Cent.</vt:lpstr>
      <vt:lpstr>South West</vt:lpstr>
      <vt:lpstr>North West</vt:lpstr>
      <vt:lpstr>'East Cent.'!EC_Crops</vt:lpstr>
      <vt:lpstr>'North Cent.'!NC_Crops</vt:lpstr>
      <vt:lpstr>'North East'!NE_Crops</vt:lpstr>
      <vt:lpstr>'North Valley'!NV_Crops</vt:lpstr>
      <vt:lpstr>NW_Crops</vt:lpstr>
      <vt:lpstr>'East Cent.'!Print_Area</vt:lpstr>
      <vt:lpstr>Intro!Print_Area</vt:lpstr>
      <vt:lpstr>'North Cent.'!Print_Area</vt:lpstr>
      <vt:lpstr>'North East'!Print_Area</vt:lpstr>
      <vt:lpstr>'North Valley'!Print_Area</vt:lpstr>
      <vt:lpstr>'North West'!Print_Area</vt:lpstr>
      <vt:lpstr>'South Cent.'!Print_Area</vt:lpstr>
      <vt:lpstr>'South East'!Print_Area</vt:lpstr>
      <vt:lpstr>'South Valley'!Print_Area</vt:lpstr>
      <vt:lpstr>'South West'!Print_Area</vt:lpstr>
      <vt:lpstr>'South Cent.'!SC_Crops</vt:lpstr>
      <vt:lpstr>'South East'!SE_Crops</vt:lpstr>
      <vt:lpstr>'South Valley'!SV_Crops</vt:lpstr>
      <vt:lpstr>'South West'!SW_Crops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Dwight.Aakre</dc:creator>
  <cp:lastModifiedBy>Haugen, Ronald</cp:lastModifiedBy>
  <cp:lastPrinted>2013-12-20T17:32:12Z</cp:lastPrinted>
  <dcterms:created xsi:type="dcterms:W3CDTF">2006-10-10T14:01:20Z</dcterms:created>
  <dcterms:modified xsi:type="dcterms:W3CDTF">2024-02-26T20:56:53Z</dcterms:modified>
</cp:coreProperties>
</file>