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Stuff\NDSU transfer current\"/>
    </mc:Choice>
  </mc:AlternateContent>
  <xr:revisionPtr revIDLastSave="0" documentId="8_{834C857E-F1A5-41FA-A7A6-751135EAFA01}" xr6:coauthVersionLast="36" xr6:coauthVersionMax="36" xr10:uidLastSave="{00000000-0000-0000-0000-000000000000}"/>
  <bookViews>
    <workbookView xWindow="0" yWindow="0" windowWidth="20460" windowHeight="8970" tabRatio="782" xr2:uid="{00000000-000D-0000-FFFF-FFFF00000000}"/>
  </bookViews>
  <sheets>
    <sheet name="Intro" sheetId="21" r:id="rId1"/>
    <sheet name="South Valley" sheetId="41" r:id="rId2"/>
    <sheet name="North Valley" sheetId="40" r:id="rId3"/>
    <sheet name="South East" sheetId="39" r:id="rId4"/>
    <sheet name="North East" sheetId="38" r:id="rId5"/>
    <sheet name="East Cent." sheetId="37" r:id="rId6"/>
    <sheet name="South Cent." sheetId="35" r:id="rId7"/>
    <sheet name="North Cent." sheetId="36" r:id="rId8"/>
    <sheet name="South West" sheetId="34" r:id="rId9"/>
    <sheet name="North West" sheetId="15" r:id="rId10"/>
  </sheets>
  <definedNames>
    <definedName name="EC_Crops" localSheetId="5">'East Cent.'!$B$8:$R$8</definedName>
    <definedName name="NC_Crops" localSheetId="7">'North Cent.'!$B$8:$S$8</definedName>
    <definedName name="NE_Crops" localSheetId="4">'North East'!$B$8:$Q$8</definedName>
    <definedName name="NV_Crops" localSheetId="2">'North Valley'!$B$8:$O$8</definedName>
    <definedName name="NW_Crops">'North West'!$B$8:$R$8</definedName>
    <definedName name="_xlnm.Print_Area" localSheetId="5">'East Cent.'!$A$1:$L$33</definedName>
    <definedName name="_xlnm.Print_Area" localSheetId="0">Intro!$B$1:$K$31</definedName>
    <definedName name="_xlnm.Print_Area" localSheetId="7">'North Cent.'!$A$1:$L$33</definedName>
    <definedName name="_xlnm.Print_Area" localSheetId="4">'North East'!$A$1:$L$33</definedName>
    <definedName name="_xlnm.Print_Area" localSheetId="2">'North Valley'!$A$1:$L$33</definedName>
    <definedName name="_xlnm.Print_Area" localSheetId="9">'North West'!$A$1:$L$33</definedName>
    <definedName name="_xlnm.Print_Area" localSheetId="6">'South Cent.'!$A$1:$L$33</definedName>
    <definedName name="_xlnm.Print_Area" localSheetId="3">'South East'!$A$1:$L$33</definedName>
    <definedName name="_xlnm.Print_Area" localSheetId="1">'South Valley'!$A$1:$J$33</definedName>
    <definedName name="_xlnm.Print_Area" localSheetId="8">'South West'!$A$1:$L$33</definedName>
    <definedName name="SC_Crops" localSheetId="6">'South Cent.'!$B$8:$S$8</definedName>
    <definedName name="SE_Crops" localSheetId="3">'South East'!$B$8:$P$8</definedName>
    <definedName name="SV_Crops" localSheetId="1">'South Valley'!$B$8:$J$8</definedName>
    <definedName name="SW_Crops" localSheetId="8">'South West'!$B$8:$S$8</definedName>
  </definedNames>
  <calcPr calcId="191029"/>
</workbook>
</file>

<file path=xl/calcChain.xml><?xml version="1.0" encoding="utf-8"?>
<calcChain xmlns="http://schemas.openxmlformats.org/spreadsheetml/2006/main">
  <c r="AN6" i="35" l="1"/>
  <c r="AN11" i="35" s="1"/>
  <c r="AN4" i="35"/>
  <c r="N24" i="35"/>
  <c r="N25" i="35" s="1"/>
  <c r="AN7" i="35" l="1"/>
  <c r="J24" i="41" l="1"/>
  <c r="J25" i="41" s="1"/>
  <c r="I24" i="41"/>
  <c r="I25" i="41" s="1"/>
  <c r="H24" i="41"/>
  <c r="H25" i="41" s="1"/>
  <c r="G24" i="41"/>
  <c r="G25" i="41" s="1"/>
  <c r="F24" i="41"/>
  <c r="F25" i="41" s="1"/>
  <c r="E24" i="41"/>
  <c r="E25" i="41" s="1"/>
  <c r="D24" i="41"/>
  <c r="D25" i="41" s="1"/>
  <c r="C24" i="41"/>
  <c r="C25" i="41" s="1"/>
  <c r="B24" i="41"/>
  <c r="B25" i="41" s="1"/>
  <c r="AH15" i="41"/>
  <c r="AG15" i="41"/>
  <c r="AF15" i="41"/>
  <c r="AE15" i="41"/>
  <c r="AD15" i="41"/>
  <c r="AI6" i="41"/>
  <c r="AI11" i="41" s="1"/>
  <c r="AH6" i="41"/>
  <c r="AH7" i="41" s="1"/>
  <c r="AG6" i="41"/>
  <c r="AG7" i="41" s="1"/>
  <c r="AF6" i="41"/>
  <c r="AF11" i="41" s="1"/>
  <c r="AE6" i="41"/>
  <c r="AE7" i="41" s="1"/>
  <c r="AD6" i="41"/>
  <c r="AD7" i="41" s="1"/>
  <c r="AC6" i="41"/>
  <c r="AC7" i="41" s="1"/>
  <c r="AB6" i="41"/>
  <c r="AB7" i="41" s="1"/>
  <c r="AA6" i="41"/>
  <c r="AA11" i="41" s="1"/>
  <c r="AA7" i="41"/>
  <c r="F6" i="41"/>
  <c r="D10" i="41" s="1"/>
  <c r="D11" i="41" s="1"/>
  <c r="C6" i="41"/>
  <c r="AI4" i="41"/>
  <c r="AH4" i="41"/>
  <c r="AG4" i="41"/>
  <c r="AF4" i="41"/>
  <c r="AE4" i="41"/>
  <c r="AD4" i="41"/>
  <c r="AC4" i="41"/>
  <c r="AB4" i="41"/>
  <c r="AA4" i="41"/>
  <c r="C4" i="41"/>
  <c r="O24" i="40"/>
  <c r="O25" i="40" s="1"/>
  <c r="N24" i="40"/>
  <c r="N25" i="40" s="1"/>
  <c r="M24" i="40"/>
  <c r="M25" i="40" s="1"/>
  <c r="L24" i="40"/>
  <c r="L25" i="40" s="1"/>
  <c r="K24" i="40"/>
  <c r="K25" i="40" s="1"/>
  <c r="J24" i="40"/>
  <c r="J25" i="40" s="1"/>
  <c r="I24" i="40"/>
  <c r="I25" i="40" s="1"/>
  <c r="H24" i="40"/>
  <c r="H25" i="40" s="1"/>
  <c r="G24" i="40"/>
  <c r="G25" i="40" s="1"/>
  <c r="F24" i="40"/>
  <c r="F25" i="40" s="1"/>
  <c r="E24" i="40"/>
  <c r="E25" i="40" s="1"/>
  <c r="D24" i="40"/>
  <c r="D25" i="40" s="1"/>
  <c r="C24" i="40"/>
  <c r="C25" i="40" s="1"/>
  <c r="B24" i="40"/>
  <c r="B25" i="40" s="1"/>
  <c r="AM15" i="40"/>
  <c r="AL15" i="40"/>
  <c r="AJ15" i="40"/>
  <c r="AG15" i="40"/>
  <c r="AF15" i="40"/>
  <c r="AN6" i="40"/>
  <c r="AN7" i="40" s="1"/>
  <c r="AM6" i="40"/>
  <c r="AM7" i="40" s="1"/>
  <c r="AL6" i="40"/>
  <c r="AL7" i="40" s="1"/>
  <c r="AK6" i="40"/>
  <c r="AK11" i="40" s="1"/>
  <c r="AJ6" i="40"/>
  <c r="AJ7" i="40" s="1"/>
  <c r="AJ11" i="40"/>
  <c r="AI6" i="40"/>
  <c r="AI11" i="40" s="1"/>
  <c r="AH6" i="40"/>
  <c r="AH7" i="40" s="1"/>
  <c r="AG6" i="40"/>
  <c r="AG11" i="40" s="1"/>
  <c r="AF6" i="40"/>
  <c r="AF11" i="40" s="1"/>
  <c r="AE6" i="40"/>
  <c r="AE7" i="40" s="1"/>
  <c r="AD6" i="40"/>
  <c r="AD7" i="40" s="1"/>
  <c r="AC6" i="40"/>
  <c r="AC11" i="40" s="1"/>
  <c r="AB6" i="40"/>
  <c r="AB7" i="40" s="1"/>
  <c r="AA6" i="40"/>
  <c r="AA7" i="40" s="1"/>
  <c r="F6" i="40"/>
  <c r="C6" i="40"/>
  <c r="AN4" i="40"/>
  <c r="AM4" i="40"/>
  <c r="AL4" i="40"/>
  <c r="AK4" i="40"/>
  <c r="AJ4" i="40"/>
  <c r="AI4" i="40"/>
  <c r="AH4" i="40"/>
  <c r="AG4" i="40"/>
  <c r="AF4" i="40"/>
  <c r="AE4" i="40"/>
  <c r="AD4" i="40"/>
  <c r="AC4" i="40"/>
  <c r="AB4" i="40"/>
  <c r="AA4" i="40"/>
  <c r="C4" i="40"/>
  <c r="P24" i="39"/>
  <c r="P25" i="39" s="1"/>
  <c r="O24" i="39"/>
  <c r="O25" i="39" s="1"/>
  <c r="N24" i="39"/>
  <c r="N25" i="39" s="1"/>
  <c r="M24" i="39"/>
  <c r="M25" i="39" s="1"/>
  <c r="L24" i="39"/>
  <c r="L25" i="39" s="1"/>
  <c r="K24" i="39"/>
  <c r="K25" i="39" s="1"/>
  <c r="J24" i="39"/>
  <c r="J25" i="39" s="1"/>
  <c r="I24" i="39"/>
  <c r="I25" i="39" s="1"/>
  <c r="H24" i="39"/>
  <c r="H25" i="39" s="1"/>
  <c r="G24" i="39"/>
  <c r="G25" i="39" s="1"/>
  <c r="F24" i="39"/>
  <c r="F25" i="39" s="1"/>
  <c r="E24" i="39"/>
  <c r="E25" i="39" s="1"/>
  <c r="D24" i="39"/>
  <c r="D25" i="39" s="1"/>
  <c r="C24" i="39"/>
  <c r="C25" i="39" s="1"/>
  <c r="B24" i="39"/>
  <c r="B25" i="39" s="1"/>
  <c r="AN15" i="39"/>
  <c r="AM15" i="39"/>
  <c r="AL15" i="39"/>
  <c r="AK15" i="39"/>
  <c r="AJ15" i="39"/>
  <c r="AI15" i="39"/>
  <c r="AH15" i="39"/>
  <c r="AG15" i="39"/>
  <c r="AD15" i="39"/>
  <c r="AC15" i="39"/>
  <c r="AB15" i="39"/>
  <c r="AO6" i="39"/>
  <c r="AO11" i="39" s="1"/>
  <c r="AN6" i="39"/>
  <c r="AM6" i="39"/>
  <c r="AM7" i="39" s="1"/>
  <c r="AL6" i="39"/>
  <c r="AL11" i="39" s="1"/>
  <c r="AL7" i="39"/>
  <c r="AK6" i="39"/>
  <c r="AK7" i="39" s="1"/>
  <c r="AJ6" i="39"/>
  <c r="AJ11" i="39" s="1"/>
  <c r="AI6" i="39"/>
  <c r="AI7" i="39" s="1"/>
  <c r="AH6" i="39"/>
  <c r="AH7" i="39" s="1"/>
  <c r="AG6" i="39"/>
  <c r="AG11" i="39" s="1"/>
  <c r="AF6" i="39"/>
  <c r="AF11" i="39" s="1"/>
  <c r="AE6" i="39"/>
  <c r="AE11" i="39" s="1"/>
  <c r="AD6" i="39"/>
  <c r="AD11" i="39" s="1"/>
  <c r="AC6" i="39"/>
  <c r="AC7" i="39" s="1"/>
  <c r="AB6" i="39"/>
  <c r="AB11" i="39" s="1"/>
  <c r="AA6" i="39"/>
  <c r="AA11" i="39" s="1"/>
  <c r="F6" i="39"/>
  <c r="F10" i="39" s="1"/>
  <c r="F11" i="39" s="1"/>
  <c r="C6" i="39"/>
  <c r="AO4" i="39"/>
  <c r="AN4" i="39"/>
  <c r="AM4" i="39"/>
  <c r="AL4" i="39"/>
  <c r="AK4" i="39"/>
  <c r="AJ4" i="39"/>
  <c r="AI4" i="39"/>
  <c r="AH4" i="39"/>
  <c r="AG4" i="39"/>
  <c r="AF4" i="39"/>
  <c r="AE4" i="39"/>
  <c r="AD4" i="39"/>
  <c r="AC4" i="39"/>
  <c r="AB4" i="39"/>
  <c r="AA4" i="39"/>
  <c r="C4" i="39"/>
  <c r="Q24" i="38"/>
  <c r="Q25" i="38" s="1"/>
  <c r="P24" i="38"/>
  <c r="P25" i="38" s="1"/>
  <c r="O24" i="38"/>
  <c r="O25" i="38" s="1"/>
  <c r="N24" i="38"/>
  <c r="N25" i="38" s="1"/>
  <c r="M24" i="38"/>
  <c r="M25" i="38" s="1"/>
  <c r="L24" i="38"/>
  <c r="L25" i="38" s="1"/>
  <c r="K24" i="38"/>
  <c r="K25" i="38" s="1"/>
  <c r="J24" i="38"/>
  <c r="J25" i="38" s="1"/>
  <c r="I24" i="38"/>
  <c r="I25" i="38" s="1"/>
  <c r="H24" i="38"/>
  <c r="H25" i="38" s="1"/>
  <c r="G24" i="38"/>
  <c r="G25" i="38" s="1"/>
  <c r="F24" i="38"/>
  <c r="F25" i="38" s="1"/>
  <c r="E24" i="38"/>
  <c r="E25" i="38" s="1"/>
  <c r="D24" i="38"/>
  <c r="D25" i="38" s="1"/>
  <c r="C24" i="38"/>
  <c r="C25" i="38" s="1"/>
  <c r="B24" i="38"/>
  <c r="B25" i="38" s="1"/>
  <c r="AP15" i="38"/>
  <c r="AO15" i="38"/>
  <c r="AN15" i="38"/>
  <c r="AM15" i="38"/>
  <c r="AL15" i="38"/>
  <c r="AK15" i="38"/>
  <c r="AJ15" i="38"/>
  <c r="AI15" i="38"/>
  <c r="AH15" i="38"/>
  <c r="AG15" i="38"/>
  <c r="AF15" i="38"/>
  <c r="AE15" i="38"/>
  <c r="AD15" i="38"/>
  <c r="AC15" i="38"/>
  <c r="AP6" i="38"/>
  <c r="AP11" i="38" s="1"/>
  <c r="AO6" i="38"/>
  <c r="AO11" i="38" s="1"/>
  <c r="AO7" i="38"/>
  <c r="AN6" i="38"/>
  <c r="AN11" i="38" s="1"/>
  <c r="AM6" i="38"/>
  <c r="AM11" i="38" s="1"/>
  <c r="AL6" i="38"/>
  <c r="AL11" i="38" s="1"/>
  <c r="AK6" i="38"/>
  <c r="AK11" i="38" s="1"/>
  <c r="AJ6" i="38"/>
  <c r="AJ7" i="38" s="1"/>
  <c r="AI6" i="38"/>
  <c r="AI7" i="38" s="1"/>
  <c r="AH6" i="38"/>
  <c r="AH11" i="38" s="1"/>
  <c r="AG6" i="38"/>
  <c r="AG7" i="38" s="1"/>
  <c r="AF6" i="38"/>
  <c r="AF7" i="38" s="1"/>
  <c r="AE6" i="38"/>
  <c r="AE7" i="38" s="1"/>
  <c r="AD6" i="38"/>
  <c r="AD11" i="38" s="1"/>
  <c r="AC6" i="38"/>
  <c r="AC11" i="38" s="1"/>
  <c r="AB6" i="38"/>
  <c r="AB11" i="38" s="1"/>
  <c r="AA6" i="38"/>
  <c r="AA11" i="38" s="1"/>
  <c r="F6" i="38"/>
  <c r="B10" i="38" s="1"/>
  <c r="B11" i="38" s="1"/>
  <c r="C6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C4" i="38"/>
  <c r="R24" i="37"/>
  <c r="R25" i="37" s="1"/>
  <c r="Q24" i="37"/>
  <c r="Q25" i="37" s="1"/>
  <c r="P24" i="37"/>
  <c r="P25" i="37" s="1"/>
  <c r="O24" i="37"/>
  <c r="O25" i="37" s="1"/>
  <c r="N24" i="37"/>
  <c r="N25" i="37" s="1"/>
  <c r="M24" i="37"/>
  <c r="M25" i="37" s="1"/>
  <c r="L24" i="37"/>
  <c r="L25" i="37" s="1"/>
  <c r="K24" i="37"/>
  <c r="K25" i="37" s="1"/>
  <c r="J24" i="37"/>
  <c r="J25" i="37" s="1"/>
  <c r="I24" i="37"/>
  <c r="I25" i="37" s="1"/>
  <c r="H24" i="37"/>
  <c r="H25" i="37" s="1"/>
  <c r="G24" i="37"/>
  <c r="G25" i="37" s="1"/>
  <c r="F24" i="37"/>
  <c r="F25" i="37" s="1"/>
  <c r="E24" i="37"/>
  <c r="E25" i="37" s="1"/>
  <c r="D24" i="37"/>
  <c r="D25" i="37" s="1"/>
  <c r="C24" i="37"/>
  <c r="C25" i="37" s="1"/>
  <c r="B24" i="37"/>
  <c r="B25" i="37" s="1"/>
  <c r="AQ15" i="37"/>
  <c r="AP15" i="37"/>
  <c r="AO15" i="37"/>
  <c r="AN15" i="37"/>
  <c r="AM15" i="37"/>
  <c r="AL15" i="37"/>
  <c r="AK15" i="37"/>
  <c r="AJ15" i="37"/>
  <c r="AI15" i="37"/>
  <c r="AH15" i="37"/>
  <c r="AG15" i="37"/>
  <c r="AD15" i="37"/>
  <c r="AC15" i="37"/>
  <c r="AB15" i="37"/>
  <c r="AQ6" i="37"/>
  <c r="AQ7" i="37" s="1"/>
  <c r="AP6" i="37"/>
  <c r="AP11" i="37" s="1"/>
  <c r="AO6" i="37"/>
  <c r="AO7" i="37" s="1"/>
  <c r="AN6" i="37"/>
  <c r="AN7" i="37" s="1"/>
  <c r="AM6" i="37"/>
  <c r="AM7" i="37" s="1"/>
  <c r="AL6" i="37"/>
  <c r="AL11" i="37" s="1"/>
  <c r="AK6" i="37"/>
  <c r="AK7" i="37" s="1"/>
  <c r="AJ6" i="37"/>
  <c r="AJ11" i="37" s="1"/>
  <c r="AI6" i="37"/>
  <c r="AI7" i="37" s="1"/>
  <c r="AH6" i="37"/>
  <c r="AH11" i="37" s="1"/>
  <c r="AG6" i="37"/>
  <c r="AG11" i="37" s="1"/>
  <c r="AF6" i="37"/>
  <c r="AF7" i="37" s="1"/>
  <c r="AE6" i="37"/>
  <c r="AE11" i="37" s="1"/>
  <c r="AD6" i="37"/>
  <c r="AD11" i="37" s="1"/>
  <c r="AD7" i="37"/>
  <c r="AC6" i="37"/>
  <c r="AC7" i="37" s="1"/>
  <c r="AB6" i="37"/>
  <c r="AB11" i="37" s="1"/>
  <c r="AA6" i="37"/>
  <c r="AA11" i="37" s="1"/>
  <c r="F6" i="37"/>
  <c r="F10" i="37" s="1"/>
  <c r="F11" i="37" s="1"/>
  <c r="C6" i="37"/>
  <c r="AQ4" i="37"/>
  <c r="AP4" i="37"/>
  <c r="AO4" i="37"/>
  <c r="AN4" i="37"/>
  <c r="AM4" i="37"/>
  <c r="AL4" i="37"/>
  <c r="AK4" i="37"/>
  <c r="AJ4" i="37"/>
  <c r="AI4" i="37"/>
  <c r="AH4" i="37"/>
  <c r="AG4" i="37"/>
  <c r="AF4" i="37"/>
  <c r="AE4" i="37"/>
  <c r="AD4" i="37"/>
  <c r="AC4" i="37"/>
  <c r="AB4" i="37"/>
  <c r="AA4" i="37"/>
  <c r="C4" i="37"/>
  <c r="S24" i="36"/>
  <c r="S25" i="36" s="1"/>
  <c r="R24" i="36"/>
  <c r="R25" i="36" s="1"/>
  <c r="Q24" i="36"/>
  <c r="Q25" i="36" s="1"/>
  <c r="P24" i="36"/>
  <c r="P25" i="36" s="1"/>
  <c r="O24" i="36"/>
  <c r="O25" i="36" s="1"/>
  <c r="N24" i="36"/>
  <c r="N25" i="36" s="1"/>
  <c r="M24" i="36"/>
  <c r="M25" i="36" s="1"/>
  <c r="L24" i="36"/>
  <c r="L25" i="36" s="1"/>
  <c r="K24" i="36"/>
  <c r="K25" i="36" s="1"/>
  <c r="J24" i="36"/>
  <c r="J25" i="36" s="1"/>
  <c r="I24" i="36"/>
  <c r="I25" i="36" s="1"/>
  <c r="H24" i="36"/>
  <c r="H25" i="36" s="1"/>
  <c r="G24" i="36"/>
  <c r="G25" i="36" s="1"/>
  <c r="F24" i="36"/>
  <c r="F25" i="36" s="1"/>
  <c r="E24" i="36"/>
  <c r="E25" i="36" s="1"/>
  <c r="D24" i="36"/>
  <c r="D25" i="36" s="1"/>
  <c r="C24" i="36"/>
  <c r="C25" i="36" s="1"/>
  <c r="B24" i="36"/>
  <c r="B25" i="36" s="1"/>
  <c r="AR15" i="36"/>
  <c r="AQ15" i="36"/>
  <c r="AP15" i="36"/>
  <c r="AO15" i="36"/>
  <c r="AN15" i="36"/>
  <c r="AM15" i="36"/>
  <c r="AL15" i="36"/>
  <c r="AK15" i="36"/>
  <c r="AJ15" i="36"/>
  <c r="AI15" i="36"/>
  <c r="AH15" i="36"/>
  <c r="AG15" i="36"/>
  <c r="AF15" i="36"/>
  <c r="AE15" i="36"/>
  <c r="AD15" i="36"/>
  <c r="AC15" i="36"/>
  <c r="AR6" i="36"/>
  <c r="AR7" i="36" s="1"/>
  <c r="AQ6" i="36"/>
  <c r="AQ11" i="36" s="1"/>
  <c r="AQ7" i="36"/>
  <c r="AP6" i="36"/>
  <c r="AP11" i="36" s="1"/>
  <c r="AO6" i="36"/>
  <c r="AO11" i="36" s="1"/>
  <c r="AN6" i="36"/>
  <c r="AN7" i="36" s="1"/>
  <c r="AM6" i="36"/>
  <c r="AM7" i="36" s="1"/>
  <c r="AL6" i="36"/>
  <c r="AL7" i="36" s="1"/>
  <c r="AK6" i="36"/>
  <c r="AK7" i="36" s="1"/>
  <c r="AJ6" i="36"/>
  <c r="AJ7" i="36" s="1"/>
  <c r="AI6" i="36"/>
  <c r="AI7" i="36" s="1"/>
  <c r="AH6" i="36"/>
  <c r="AH11" i="36" s="1"/>
  <c r="AG6" i="36"/>
  <c r="AG11" i="36" s="1"/>
  <c r="AF6" i="36"/>
  <c r="AF11" i="36" s="1"/>
  <c r="AE6" i="36"/>
  <c r="AE11" i="36" s="1"/>
  <c r="AD6" i="36"/>
  <c r="AD7" i="36" s="1"/>
  <c r="AC6" i="36"/>
  <c r="AC11" i="36" s="1"/>
  <c r="AB6" i="36"/>
  <c r="AB7" i="36" s="1"/>
  <c r="AA6" i="36"/>
  <c r="AA7" i="36" s="1"/>
  <c r="F6" i="36"/>
  <c r="B10" i="36" s="1"/>
  <c r="B11" i="36" s="1"/>
  <c r="C6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C4" i="36"/>
  <c r="S24" i="35"/>
  <c r="S25" i="35" s="1"/>
  <c r="R24" i="35"/>
  <c r="R25" i="35" s="1"/>
  <c r="Q24" i="35"/>
  <c r="Q25" i="35" s="1"/>
  <c r="P24" i="35"/>
  <c r="P25" i="35" s="1"/>
  <c r="O24" i="35"/>
  <c r="O25" i="35" s="1"/>
  <c r="M24" i="35"/>
  <c r="M25" i="35" s="1"/>
  <c r="L24" i="35"/>
  <c r="L25" i="35" s="1"/>
  <c r="K24" i="35"/>
  <c r="K25" i="35" s="1"/>
  <c r="J24" i="35"/>
  <c r="J25" i="35" s="1"/>
  <c r="I24" i="35"/>
  <c r="I25" i="35" s="1"/>
  <c r="H24" i="35"/>
  <c r="H25" i="35" s="1"/>
  <c r="G24" i="35"/>
  <c r="G25" i="35" s="1"/>
  <c r="F24" i="35"/>
  <c r="F25" i="35" s="1"/>
  <c r="E24" i="35"/>
  <c r="E25" i="35" s="1"/>
  <c r="D24" i="35"/>
  <c r="D25" i="35" s="1"/>
  <c r="C24" i="35"/>
  <c r="C25" i="35" s="1"/>
  <c r="B24" i="35"/>
  <c r="B25" i="35" s="1"/>
  <c r="AS15" i="35"/>
  <c r="AR15" i="35"/>
  <c r="AQ15" i="35"/>
  <c r="AL15" i="35"/>
  <c r="AK15" i="35"/>
  <c r="AJ15" i="35"/>
  <c r="AI15" i="35"/>
  <c r="AH15" i="35"/>
  <c r="AG15" i="35"/>
  <c r="AF15" i="35"/>
  <c r="AE15" i="35"/>
  <c r="AD15" i="35"/>
  <c r="AS6" i="35"/>
  <c r="AS7" i="35" s="1"/>
  <c r="AR6" i="35"/>
  <c r="AR11" i="35" s="1"/>
  <c r="AQ6" i="35"/>
  <c r="AQ7" i="35" s="1"/>
  <c r="AP6" i="35"/>
  <c r="AP7" i="35" s="1"/>
  <c r="AO6" i="35"/>
  <c r="AO7" i="35" s="1"/>
  <c r="AM6" i="35"/>
  <c r="AM7" i="35" s="1"/>
  <c r="AL6" i="35"/>
  <c r="AL11" i="35" s="1"/>
  <c r="AK6" i="35"/>
  <c r="AK11" i="35" s="1"/>
  <c r="AJ6" i="35"/>
  <c r="AJ7" i="35" s="1"/>
  <c r="AI6" i="35"/>
  <c r="AI11" i="35" s="1"/>
  <c r="AH6" i="35"/>
  <c r="AH7" i="35" s="1"/>
  <c r="AG6" i="35"/>
  <c r="AG11" i="35" s="1"/>
  <c r="AF6" i="35"/>
  <c r="AF7" i="35" s="1"/>
  <c r="AE6" i="35"/>
  <c r="AE7" i="35" s="1"/>
  <c r="AD6" i="35"/>
  <c r="AD11" i="35" s="1"/>
  <c r="AC6" i="35"/>
  <c r="AC7" i="35" s="1"/>
  <c r="AB6" i="35"/>
  <c r="AB7" i="35" s="1"/>
  <c r="F6" i="35"/>
  <c r="C6" i="35"/>
  <c r="AS4" i="35"/>
  <c r="AR4" i="35"/>
  <c r="AQ4" i="35"/>
  <c r="AP4" i="35"/>
  <c r="AO4" i="35"/>
  <c r="AM4" i="35"/>
  <c r="AL4" i="35"/>
  <c r="AK4" i="35"/>
  <c r="AJ4" i="35"/>
  <c r="AI4" i="35"/>
  <c r="AH4" i="35"/>
  <c r="AG4" i="35"/>
  <c r="AF4" i="35"/>
  <c r="AE4" i="35"/>
  <c r="AD4" i="35"/>
  <c r="AC4" i="35"/>
  <c r="AB4" i="35"/>
  <c r="C4" i="35"/>
  <c r="AR6" i="34"/>
  <c r="AR11" i="34" s="1"/>
  <c r="AR4" i="34"/>
  <c r="S24" i="34"/>
  <c r="S25" i="34" s="1"/>
  <c r="R24" i="34"/>
  <c r="R25" i="34" s="1"/>
  <c r="Q24" i="34"/>
  <c r="Q25" i="34" s="1"/>
  <c r="P24" i="34"/>
  <c r="P25" i="34" s="1"/>
  <c r="O24" i="34"/>
  <c r="O25" i="34" s="1"/>
  <c r="N24" i="34"/>
  <c r="N25" i="34" s="1"/>
  <c r="M24" i="34"/>
  <c r="M25" i="34" s="1"/>
  <c r="L24" i="34"/>
  <c r="L25" i="34" s="1"/>
  <c r="K24" i="34"/>
  <c r="K25" i="34" s="1"/>
  <c r="J24" i="34"/>
  <c r="J25" i="34" s="1"/>
  <c r="I24" i="34"/>
  <c r="I25" i="34" s="1"/>
  <c r="H24" i="34"/>
  <c r="H25" i="34" s="1"/>
  <c r="G24" i="34"/>
  <c r="G25" i="34" s="1"/>
  <c r="F24" i="34"/>
  <c r="F25" i="34" s="1"/>
  <c r="E24" i="34"/>
  <c r="E25" i="34" s="1"/>
  <c r="D24" i="34"/>
  <c r="D25" i="34" s="1"/>
  <c r="C24" i="34"/>
  <c r="C25" i="34" s="1"/>
  <c r="B24" i="34"/>
  <c r="B25" i="34" s="1"/>
  <c r="AK15" i="34"/>
  <c r="AI15" i="34"/>
  <c r="AG15" i="34"/>
  <c r="AF15" i="34"/>
  <c r="AC15" i="34"/>
  <c r="AQ6" i="34"/>
  <c r="AQ7" i="34" s="1"/>
  <c r="AP6" i="34"/>
  <c r="AP7" i="34" s="1"/>
  <c r="AO6" i="34"/>
  <c r="AO11" i="34" s="1"/>
  <c r="AN6" i="34"/>
  <c r="AN11" i="34" s="1"/>
  <c r="AM6" i="34"/>
  <c r="AM11" i="34" s="1"/>
  <c r="AL6" i="34"/>
  <c r="AL11" i="34" s="1"/>
  <c r="AK6" i="34"/>
  <c r="AK11" i="34"/>
  <c r="AJ6" i="34"/>
  <c r="AJ11" i="34" s="1"/>
  <c r="AI6" i="34"/>
  <c r="AI11" i="34" s="1"/>
  <c r="AH6" i="34"/>
  <c r="AH7" i="34" s="1"/>
  <c r="AG6" i="34"/>
  <c r="AG11" i="34" s="1"/>
  <c r="AF6" i="34"/>
  <c r="AF11" i="34" s="1"/>
  <c r="AE6" i="34"/>
  <c r="AE11" i="34" s="1"/>
  <c r="AD6" i="34"/>
  <c r="AD11" i="34" s="1"/>
  <c r="AC6" i="34"/>
  <c r="AC11" i="34" s="1"/>
  <c r="AB6" i="34"/>
  <c r="AB11" i="34" s="1"/>
  <c r="AA6" i="34"/>
  <c r="AA11" i="34" s="1"/>
  <c r="F6" i="34"/>
  <c r="B10" i="34" s="1"/>
  <c r="B11" i="34" s="1"/>
  <c r="C6" i="34"/>
  <c r="AQ4" i="34"/>
  <c r="AP4" i="34"/>
  <c r="AO4" i="34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C4" i="34"/>
  <c r="R24" i="15"/>
  <c r="R25" i="15" s="1"/>
  <c r="Q24" i="15"/>
  <c r="Q25" i="15" s="1"/>
  <c r="P24" i="15"/>
  <c r="P25" i="15" s="1"/>
  <c r="O24" i="15"/>
  <c r="O25" i="15" s="1"/>
  <c r="N24" i="15"/>
  <c r="N25" i="15" s="1"/>
  <c r="M24" i="15"/>
  <c r="M25" i="15" s="1"/>
  <c r="L24" i="15"/>
  <c r="L25" i="15" s="1"/>
  <c r="K24" i="15"/>
  <c r="K25" i="15" s="1"/>
  <c r="J24" i="15"/>
  <c r="J25" i="15" s="1"/>
  <c r="I24" i="15"/>
  <c r="I25" i="15" s="1"/>
  <c r="H24" i="15"/>
  <c r="H25" i="15" s="1"/>
  <c r="G24" i="15"/>
  <c r="G25" i="15" s="1"/>
  <c r="F24" i="15"/>
  <c r="F25" i="15" s="1"/>
  <c r="E24" i="15"/>
  <c r="E25" i="15" s="1"/>
  <c r="D24" i="15"/>
  <c r="D25" i="15" s="1"/>
  <c r="C24" i="15"/>
  <c r="C25" i="15" s="1"/>
  <c r="B24" i="15"/>
  <c r="B25" i="15" s="1"/>
  <c r="AP15" i="15"/>
  <c r="AN15" i="15"/>
  <c r="AQ6" i="15"/>
  <c r="AQ11" i="15" s="1"/>
  <c r="AP6" i="15"/>
  <c r="AP7" i="15" s="1"/>
  <c r="AO6" i="15"/>
  <c r="AO7" i="15" s="1"/>
  <c r="AN6" i="15"/>
  <c r="AN11" i="15" s="1"/>
  <c r="AM6" i="15"/>
  <c r="AM11" i="15" s="1"/>
  <c r="AL6" i="15"/>
  <c r="AL11" i="15" s="1"/>
  <c r="AQ4" i="15"/>
  <c r="AP4" i="15"/>
  <c r="AO4" i="15"/>
  <c r="AN4" i="15"/>
  <c r="AM4" i="15"/>
  <c r="AL4" i="15"/>
  <c r="F6" i="15"/>
  <c r="AH15" i="15"/>
  <c r="AK6" i="15"/>
  <c r="AK7" i="15" s="1"/>
  <c r="AJ6" i="15"/>
  <c r="AJ7" i="15" s="1"/>
  <c r="AI6" i="15"/>
  <c r="AI7" i="15" s="1"/>
  <c r="AB4" i="15"/>
  <c r="AC4" i="15"/>
  <c r="AD4" i="15"/>
  <c r="AE4" i="15"/>
  <c r="AF4" i="15"/>
  <c r="AG4" i="15"/>
  <c r="AH4" i="15"/>
  <c r="AI4" i="15"/>
  <c r="AJ4" i="15"/>
  <c r="AK4" i="15"/>
  <c r="AA4" i="15"/>
  <c r="AA6" i="15"/>
  <c r="AA11" i="15" s="1"/>
  <c r="AB6" i="15"/>
  <c r="AB11" i="15" s="1"/>
  <c r="AC6" i="15"/>
  <c r="AC7" i="15" s="1"/>
  <c r="AD6" i="15"/>
  <c r="AD11" i="15" s="1"/>
  <c r="AE6" i="15"/>
  <c r="AE11" i="15" s="1"/>
  <c r="AF6" i="15"/>
  <c r="AF7" i="15" s="1"/>
  <c r="AG6" i="15"/>
  <c r="AG7" i="15" s="1"/>
  <c r="AH6" i="15"/>
  <c r="AH11" i="15" s="1"/>
  <c r="C6" i="15"/>
  <c r="C4" i="15"/>
  <c r="AJ15" i="15"/>
  <c r="AM15" i="15"/>
  <c r="AC15" i="15"/>
  <c r="AI15" i="15"/>
  <c r="AL15" i="15"/>
  <c r="AQ15" i="15"/>
  <c r="AO15" i="15"/>
  <c r="AK15" i="15"/>
  <c r="AD15" i="15"/>
  <c r="AF15" i="15"/>
  <c r="AI11" i="39"/>
  <c r="AL7" i="37"/>
  <c r="AQ15" i="34"/>
  <c r="AO15" i="34"/>
  <c r="AL15" i="34"/>
  <c r="AO15" i="39"/>
  <c r="AN15" i="40"/>
  <c r="AK15" i="40"/>
  <c r="AE15" i="40"/>
  <c r="AH15" i="40"/>
  <c r="AI15" i="40"/>
  <c r="AI15" i="41"/>
  <c r="AA15" i="41"/>
  <c r="AD11" i="36"/>
  <c r="AA7" i="39"/>
  <c r="AC11" i="37"/>
  <c r="AN11" i="39"/>
  <c r="AN7" i="39"/>
  <c r="AB11" i="36"/>
  <c r="AA15" i="37"/>
  <c r="AA15" i="39"/>
  <c r="AF7" i="41"/>
  <c r="AE15" i="34"/>
  <c r="AN11" i="36"/>
  <c r="AM11" i="37"/>
  <c r="AN7" i="38"/>
  <c r="AE11" i="38"/>
  <c r="AL11" i="40"/>
  <c r="AG11" i="41"/>
  <c r="AE11" i="41"/>
  <c r="AE7" i="15"/>
  <c r="AF11" i="15"/>
  <c r="AD7" i="34"/>
  <c r="AK7" i="34"/>
  <c r="AJ15" i="34"/>
  <c r="AN15" i="34"/>
  <c r="AM15" i="34"/>
  <c r="AH15" i="34"/>
  <c r="AD15" i="34"/>
  <c r="AR15" i="34"/>
  <c r="AP15" i="34"/>
  <c r="AG15" i="15"/>
  <c r="AE15" i="15"/>
  <c r="AB15" i="34"/>
  <c r="AB15" i="41"/>
  <c r="AF15" i="39"/>
  <c r="AB15" i="38"/>
  <c r="AF15" i="37"/>
  <c r="AC15" i="35"/>
  <c r="AB15" i="36"/>
  <c r="AN7" i="15" l="1"/>
  <c r="AK11" i="15"/>
  <c r="AD7" i="38"/>
  <c r="AG11" i="15"/>
  <c r="AM7" i="15"/>
  <c r="AG7" i="36"/>
  <c r="AK11" i="37"/>
  <c r="AB7" i="15"/>
  <c r="AI7" i="34"/>
  <c r="AH7" i="37"/>
  <c r="AA7" i="34"/>
  <c r="AC7" i="38"/>
  <c r="AJ11" i="38"/>
  <c r="AH7" i="15"/>
  <c r="AQ7" i="15"/>
  <c r="AO7" i="34"/>
  <c r="AP7" i="37"/>
  <c r="AP11" i="34"/>
  <c r="AE7" i="36"/>
  <c r="AR11" i="36"/>
  <c r="AC7" i="34"/>
  <c r="AI11" i="36"/>
  <c r="AC7" i="36"/>
  <c r="AF11" i="37"/>
  <c r="AJ7" i="39"/>
  <c r="AF7" i="40"/>
  <c r="AM11" i="36"/>
  <c r="AE7" i="39"/>
  <c r="AO11" i="15"/>
  <c r="AB7" i="39"/>
  <c r="AH11" i="41"/>
  <c r="AG7" i="34"/>
  <c r="AC11" i="41"/>
  <c r="AJ11" i="15"/>
  <c r="AB11" i="41"/>
  <c r="AO7" i="39"/>
  <c r="AA7" i="38"/>
  <c r="AB7" i="37"/>
  <c r="AD7" i="15"/>
  <c r="AM7" i="38"/>
  <c r="AC11" i="15"/>
  <c r="AL11" i="36"/>
  <c r="AG11" i="38"/>
  <c r="AH11" i="39"/>
  <c r="AG7" i="35"/>
  <c r="AL7" i="35"/>
  <c r="AC11" i="35"/>
  <c r="AD7" i="39"/>
  <c r="AM7" i="34"/>
  <c r="AL7" i="15"/>
  <c r="AI11" i="15"/>
  <c r="AJ7" i="37"/>
  <c r="AL7" i="38"/>
  <c r="AF7" i="36"/>
  <c r="AK7" i="40"/>
  <c r="AN11" i="40"/>
  <c r="AP7" i="36"/>
  <c r="AA11" i="36"/>
  <c r="AA7" i="15"/>
  <c r="AK11" i="36"/>
  <c r="AQ11" i="37"/>
  <c r="AG7" i="39"/>
  <c r="AP7" i="38"/>
  <c r="AP11" i="15"/>
  <c r="AJ11" i="36"/>
  <c r="AI11" i="37"/>
  <c r="AK11" i="39"/>
  <c r="AE7" i="37"/>
  <c r="AB7" i="38"/>
  <c r="AK7" i="38"/>
  <c r="AC11" i="39"/>
  <c r="AD11" i="41"/>
  <c r="Y8" i="41"/>
  <c r="F27" i="37"/>
  <c r="AE15" i="37" s="1"/>
  <c r="AA17" i="37" s="1"/>
  <c r="N11" i="37" s="1"/>
  <c r="AO11" i="37"/>
  <c r="AF11" i="38"/>
  <c r="AI11" i="38"/>
  <c r="AL7" i="34"/>
  <c r="AQ11" i="34"/>
  <c r="AI7" i="41"/>
  <c r="AH11" i="34"/>
  <c r="AH11" i="35"/>
  <c r="AA7" i="37"/>
  <c r="AA11" i="40"/>
  <c r="AJ7" i="34"/>
  <c r="AE7" i="34"/>
  <c r="AR7" i="34"/>
  <c r="AQ11" i="35"/>
  <c r="AF7" i="34"/>
  <c r="AH7" i="38"/>
  <c r="AG7" i="37"/>
  <c r="AM11" i="39"/>
  <c r="AB7" i="34"/>
  <c r="AF7" i="39"/>
  <c r="AN7" i="34"/>
  <c r="AH7" i="36"/>
  <c r="AO7" i="36"/>
  <c r="AN11" i="37"/>
  <c r="AD11" i="40"/>
  <c r="B27" i="34"/>
  <c r="AA15" i="34" s="1"/>
  <c r="AA17" i="34" s="1"/>
  <c r="J11" i="34" s="1"/>
  <c r="B27" i="36"/>
  <c r="AA15" i="36" s="1"/>
  <c r="AA17" i="36" s="1"/>
  <c r="H11" i="36" s="1"/>
  <c r="AS11" i="35"/>
  <c r="AK7" i="35"/>
  <c r="AI7" i="35"/>
  <c r="AD7" i="35"/>
  <c r="AB11" i="35"/>
  <c r="AR7" i="35"/>
  <c r="AE11" i="35"/>
  <c r="AF11" i="35"/>
  <c r="AJ11" i="35"/>
  <c r="AM11" i="35"/>
  <c r="AO11" i="35"/>
  <c r="AP11" i="35"/>
  <c r="B27" i="38"/>
  <c r="AA15" i="38" s="1"/>
  <c r="AA17" i="38" s="1"/>
  <c r="L11" i="38" s="1"/>
  <c r="F27" i="39"/>
  <c r="AE15" i="39" s="1"/>
  <c r="AA17" i="39" s="1"/>
  <c r="L11" i="39" s="1"/>
  <c r="AE11" i="40"/>
  <c r="AC7" i="40"/>
  <c r="AI7" i="40"/>
  <c r="AH11" i="40"/>
  <c r="AB11" i="40"/>
  <c r="AM11" i="40"/>
  <c r="AG7" i="40"/>
  <c r="D27" i="41"/>
  <c r="AC15" i="41" s="1"/>
  <c r="AA17" i="41" s="1"/>
  <c r="H11" i="41" s="1"/>
  <c r="Y8" i="15" l="1"/>
  <c r="G5" i="15" s="1"/>
  <c r="Y12" i="41"/>
  <c r="Y12" i="34"/>
  <c r="Y12" i="15"/>
  <c r="Y12" i="38"/>
  <c r="Y8" i="36"/>
  <c r="Y8" i="39"/>
  <c r="G4" i="39" s="1"/>
  <c r="Y12" i="39"/>
  <c r="Y12" i="36"/>
  <c r="Y8" i="37"/>
  <c r="G5" i="37" s="1"/>
  <c r="Y12" i="37"/>
  <c r="Y8" i="38"/>
  <c r="G4" i="38" s="1"/>
  <c r="Y8" i="34"/>
  <c r="G4" i="36"/>
  <c r="G5" i="36"/>
  <c r="D11" i="34"/>
  <c r="D10" i="34" s="1"/>
  <c r="G4" i="41"/>
  <c r="G5" i="41"/>
  <c r="Z8" i="35"/>
  <c r="G5" i="35" s="1"/>
  <c r="M11" i="34"/>
  <c r="M10" i="34" s="1"/>
  <c r="F11" i="34"/>
  <c r="F27" i="34" s="1"/>
  <c r="S11" i="34"/>
  <c r="S27" i="34" s="1"/>
  <c r="N11" i="34"/>
  <c r="N10" i="34" s="1"/>
  <c r="P11" i="34"/>
  <c r="P27" i="34" s="1"/>
  <c r="Q11" i="34"/>
  <c r="Q27" i="34" s="1"/>
  <c r="K11" i="34"/>
  <c r="K27" i="34" s="1"/>
  <c r="O11" i="34"/>
  <c r="O27" i="34" s="1"/>
  <c r="I11" i="34"/>
  <c r="I10" i="34" s="1"/>
  <c r="H11" i="34"/>
  <c r="H27" i="34" s="1"/>
  <c r="G11" i="34"/>
  <c r="G10" i="34" s="1"/>
  <c r="R11" i="34"/>
  <c r="R27" i="34" s="1"/>
  <c r="C11" i="34"/>
  <c r="C10" i="34" s="1"/>
  <c r="L11" i="34"/>
  <c r="L27" i="34" s="1"/>
  <c r="E11" i="34"/>
  <c r="E10" i="34" s="1"/>
  <c r="J27" i="34"/>
  <c r="J10" i="34"/>
  <c r="R11" i="36"/>
  <c r="R27" i="36" s="1"/>
  <c r="N11" i="36"/>
  <c r="N10" i="36" s="1"/>
  <c r="E11" i="36"/>
  <c r="E27" i="36" s="1"/>
  <c r="P11" i="36"/>
  <c r="P27" i="36" s="1"/>
  <c r="K11" i="36"/>
  <c r="K27" i="36" s="1"/>
  <c r="F11" i="36"/>
  <c r="F27" i="36" s="1"/>
  <c r="S11" i="36"/>
  <c r="S10" i="36" s="1"/>
  <c r="I11" i="36"/>
  <c r="I27" i="36" s="1"/>
  <c r="L11" i="36"/>
  <c r="L10" i="36" s="1"/>
  <c r="C11" i="36"/>
  <c r="C10" i="36" s="1"/>
  <c r="G11" i="36"/>
  <c r="G10" i="36" s="1"/>
  <c r="Q11" i="36"/>
  <c r="Q27" i="36" s="1"/>
  <c r="M11" i="36"/>
  <c r="M10" i="36" s="1"/>
  <c r="J11" i="36"/>
  <c r="J27" i="36" s="1"/>
  <c r="O11" i="36"/>
  <c r="O10" i="36" s="1"/>
  <c r="D11" i="36"/>
  <c r="D10" i="36" s="1"/>
  <c r="H10" i="36"/>
  <c r="H27" i="36"/>
  <c r="Z12" i="35"/>
  <c r="I11" i="37"/>
  <c r="I27" i="37" s="1"/>
  <c r="G11" i="37"/>
  <c r="G27" i="37" s="1"/>
  <c r="R11" i="37"/>
  <c r="R27" i="37" s="1"/>
  <c r="Q11" i="37"/>
  <c r="Q27" i="37" s="1"/>
  <c r="C11" i="37"/>
  <c r="C10" i="37" s="1"/>
  <c r="E11" i="37"/>
  <c r="E27" i="37" s="1"/>
  <c r="M11" i="37"/>
  <c r="M27" i="37" s="1"/>
  <c r="O11" i="37"/>
  <c r="O10" i="37" s="1"/>
  <c r="L11" i="37"/>
  <c r="L27" i="37" s="1"/>
  <c r="B11" i="37"/>
  <c r="B27" i="37" s="1"/>
  <c r="K11" i="37"/>
  <c r="K27" i="37" s="1"/>
  <c r="P11" i="37"/>
  <c r="P27" i="37" s="1"/>
  <c r="H11" i="37"/>
  <c r="H10" i="37" s="1"/>
  <c r="J11" i="37"/>
  <c r="J10" i="37" s="1"/>
  <c r="D11" i="37"/>
  <c r="D27" i="37" s="1"/>
  <c r="N10" i="37"/>
  <c r="N27" i="37"/>
  <c r="C11" i="38"/>
  <c r="C27" i="38" s="1"/>
  <c r="J11" i="38"/>
  <c r="J27" i="38" s="1"/>
  <c r="G11" i="38"/>
  <c r="G10" i="38" s="1"/>
  <c r="F11" i="38"/>
  <c r="F10" i="38" s="1"/>
  <c r="P11" i="38"/>
  <c r="P27" i="38" s="1"/>
  <c r="K11" i="38"/>
  <c r="K27" i="38" s="1"/>
  <c r="O11" i="38"/>
  <c r="O10" i="38" s="1"/>
  <c r="D11" i="38"/>
  <c r="D10" i="38" s="1"/>
  <c r="I11" i="38"/>
  <c r="I27" i="38" s="1"/>
  <c r="Q11" i="38"/>
  <c r="Q10" i="38" s="1"/>
  <c r="N11" i="38"/>
  <c r="N10" i="38" s="1"/>
  <c r="H11" i="38"/>
  <c r="H27" i="38" s="1"/>
  <c r="E11" i="38"/>
  <c r="E27" i="38" s="1"/>
  <c r="M11" i="38"/>
  <c r="M10" i="38" s="1"/>
  <c r="L27" i="38"/>
  <c r="L10" i="38"/>
  <c r="N11" i="39"/>
  <c r="N27" i="39" s="1"/>
  <c r="P11" i="39"/>
  <c r="P27" i="39" s="1"/>
  <c r="C11" i="39"/>
  <c r="C10" i="39" s="1"/>
  <c r="E11" i="39"/>
  <c r="E10" i="39" s="1"/>
  <c r="D11" i="39"/>
  <c r="D27" i="39" s="1"/>
  <c r="B11" i="39"/>
  <c r="B27" i="39" s="1"/>
  <c r="H11" i="39"/>
  <c r="H27" i="39" s="1"/>
  <c r="J11" i="39"/>
  <c r="J10" i="39" s="1"/>
  <c r="I11" i="39"/>
  <c r="I27" i="39" s="1"/>
  <c r="K11" i="39"/>
  <c r="K10" i="39" s="1"/>
  <c r="M11" i="39"/>
  <c r="M27" i="39" s="1"/>
  <c r="O11" i="39"/>
  <c r="O27" i="39" s="1"/>
  <c r="G11" i="39"/>
  <c r="G10" i="39" s="1"/>
  <c r="L10" i="39"/>
  <c r="L27" i="39"/>
  <c r="Y8" i="40"/>
  <c r="G5" i="40" s="1"/>
  <c r="Y12" i="40"/>
  <c r="G11" i="41"/>
  <c r="G27" i="41" s="1"/>
  <c r="E11" i="41"/>
  <c r="E27" i="41" s="1"/>
  <c r="C11" i="41"/>
  <c r="C10" i="41" s="1"/>
  <c r="F11" i="41"/>
  <c r="F27" i="41" s="1"/>
  <c r="B11" i="41"/>
  <c r="B10" i="41" s="1"/>
  <c r="J11" i="41"/>
  <c r="J10" i="41" s="1"/>
  <c r="I11" i="41"/>
  <c r="I27" i="41" s="1"/>
  <c r="H10" i="41"/>
  <c r="H27" i="41"/>
  <c r="G4" i="15" l="1"/>
  <c r="G5" i="39"/>
  <c r="G4" i="35"/>
  <c r="P10" i="34"/>
  <c r="R10" i="36"/>
  <c r="G4" i="37"/>
  <c r="G5" i="38"/>
  <c r="J27" i="39"/>
  <c r="C10" i="38"/>
  <c r="Q27" i="38"/>
  <c r="D27" i="34"/>
  <c r="G27" i="34"/>
  <c r="H10" i="34"/>
  <c r="N27" i="34"/>
  <c r="M27" i="34"/>
  <c r="O10" i="34"/>
  <c r="S10" i="34"/>
  <c r="F10" i="34"/>
  <c r="D10" i="37"/>
  <c r="I10" i="36"/>
  <c r="G5" i="34"/>
  <c r="G4" i="34"/>
  <c r="J27" i="37"/>
  <c r="S27" i="36"/>
  <c r="G4" i="40"/>
  <c r="I10" i="37"/>
  <c r="L27" i="36"/>
  <c r="B10" i="15"/>
  <c r="B11" i="15" s="1"/>
  <c r="B27" i="15" s="1"/>
  <c r="AA15" i="15" s="1"/>
  <c r="C27" i="34"/>
  <c r="K10" i="34"/>
  <c r="F10" i="36"/>
  <c r="P10" i="36"/>
  <c r="N27" i="36"/>
  <c r="P10" i="38"/>
  <c r="E10" i="37"/>
  <c r="Q10" i="34"/>
  <c r="E27" i="34"/>
  <c r="R10" i="34"/>
  <c r="I27" i="34"/>
  <c r="L10" i="34"/>
  <c r="M27" i="36"/>
  <c r="Q10" i="36"/>
  <c r="K10" i="36"/>
  <c r="G27" i="36"/>
  <c r="D27" i="36"/>
  <c r="O27" i="36"/>
  <c r="E10" i="36"/>
  <c r="C27" i="36"/>
  <c r="J10" i="36"/>
  <c r="C27" i="37"/>
  <c r="H27" i="37"/>
  <c r="O27" i="37"/>
  <c r="M10" i="37"/>
  <c r="K10" i="37"/>
  <c r="L10" i="37"/>
  <c r="R10" i="37"/>
  <c r="P10" i="37"/>
  <c r="Q10" i="37"/>
  <c r="B10" i="37"/>
  <c r="G10" i="37"/>
  <c r="H10" i="38"/>
  <c r="M27" i="38"/>
  <c r="E10" i="38"/>
  <c r="K10" i="38"/>
  <c r="D27" i="38"/>
  <c r="G27" i="38"/>
  <c r="N27" i="38"/>
  <c r="I10" i="38"/>
  <c r="F27" i="38"/>
  <c r="J10" i="38"/>
  <c r="O27" i="38"/>
  <c r="M10" i="39"/>
  <c r="B10" i="39"/>
  <c r="D10" i="39"/>
  <c r="E27" i="39"/>
  <c r="C27" i="39"/>
  <c r="O10" i="39"/>
  <c r="G27" i="39"/>
  <c r="H10" i="39"/>
  <c r="K27" i="39"/>
  <c r="I10" i="39"/>
  <c r="N10" i="39"/>
  <c r="P10" i="39"/>
  <c r="J27" i="41"/>
  <c r="B27" i="41"/>
  <c r="F10" i="41"/>
  <c r="C27" i="41"/>
  <c r="I10" i="41"/>
  <c r="E10" i="41"/>
  <c r="G10" i="41"/>
  <c r="AD15" i="40"/>
  <c r="AB15" i="40"/>
  <c r="B10" i="40"/>
  <c r="B11" i="40" s="1"/>
  <c r="B27" i="40" s="1"/>
  <c r="AA15" i="40" s="1"/>
  <c r="AC15" i="40"/>
  <c r="AA17" i="40" l="1"/>
  <c r="H11" i="40" s="1"/>
  <c r="F11" i="40" l="1"/>
  <c r="F27" i="40" s="1"/>
  <c r="L11" i="40"/>
  <c r="L27" i="40" s="1"/>
  <c r="M11" i="40"/>
  <c r="M10" i="40" s="1"/>
  <c r="G11" i="40"/>
  <c r="G10" i="40" s="1"/>
  <c r="J11" i="40"/>
  <c r="J27" i="40" s="1"/>
  <c r="K11" i="40"/>
  <c r="K27" i="40" s="1"/>
  <c r="C11" i="40"/>
  <c r="C27" i="40" s="1"/>
  <c r="N11" i="40"/>
  <c r="N10" i="40" s="1"/>
  <c r="D11" i="40"/>
  <c r="D27" i="40" s="1"/>
  <c r="E11" i="40"/>
  <c r="E10" i="40" s="1"/>
  <c r="O11" i="40"/>
  <c r="O10" i="40" s="1"/>
  <c r="I11" i="40"/>
  <c r="I10" i="40" s="1"/>
  <c r="H27" i="40"/>
  <c r="H10" i="40"/>
  <c r="M27" i="40" l="1"/>
  <c r="F10" i="40"/>
  <c r="G27" i="40"/>
  <c r="L10" i="40"/>
  <c r="J10" i="40"/>
  <c r="N27" i="40"/>
  <c r="C10" i="40"/>
  <c r="D10" i="40"/>
  <c r="E27" i="40"/>
  <c r="O27" i="40"/>
  <c r="K10" i="40"/>
  <c r="I27" i="40"/>
  <c r="AP15" i="35" l="1"/>
  <c r="AO15" i="35" l="1"/>
  <c r="AN15" i="35"/>
  <c r="B10" i="35"/>
  <c r="B11" i="35" s="1"/>
  <c r="B27" i="35" s="1"/>
  <c r="AB15" i="35" s="1"/>
  <c r="AM15" i="35"/>
  <c r="AB17" i="35" l="1"/>
  <c r="O11" i="35" s="1"/>
  <c r="O10" i="35" s="1"/>
  <c r="G11" i="35" l="1"/>
  <c r="G10" i="35" s="1"/>
  <c r="F11" i="35"/>
  <c r="F27" i="35" s="1"/>
  <c r="Q11" i="35"/>
  <c r="Q27" i="35" s="1"/>
  <c r="D11" i="35"/>
  <c r="D27" i="35" s="1"/>
  <c r="M11" i="35"/>
  <c r="M27" i="35" s="1"/>
  <c r="E11" i="35"/>
  <c r="E27" i="35" s="1"/>
  <c r="C11" i="35"/>
  <c r="C10" i="35" s="1"/>
  <c r="H11" i="35"/>
  <c r="H10" i="35" s="1"/>
  <c r="S11" i="35"/>
  <c r="S10" i="35" s="1"/>
  <c r="N11" i="35"/>
  <c r="N10" i="35" s="1"/>
  <c r="P11" i="35"/>
  <c r="P27" i="35" s="1"/>
  <c r="L11" i="35"/>
  <c r="L27" i="35" s="1"/>
  <c r="J11" i="35"/>
  <c r="J27" i="35" s="1"/>
  <c r="R11" i="35"/>
  <c r="R27" i="35" s="1"/>
  <c r="I11" i="35"/>
  <c r="I10" i="35" s="1"/>
  <c r="K11" i="35"/>
  <c r="K27" i="35" s="1"/>
  <c r="O27" i="35"/>
  <c r="N27" i="35" l="1"/>
  <c r="F10" i="35"/>
  <c r="D10" i="35"/>
  <c r="J10" i="35"/>
  <c r="E10" i="35"/>
  <c r="P10" i="35"/>
  <c r="M10" i="35"/>
  <c r="K10" i="35"/>
  <c r="C27" i="35"/>
  <c r="I27" i="35"/>
  <c r="L10" i="35"/>
  <c r="S27" i="35"/>
  <c r="Q10" i="35"/>
  <c r="G27" i="35"/>
  <c r="H27" i="35"/>
  <c r="R10" i="35"/>
  <c r="AB15" i="15"/>
  <c r="AA17" i="15"/>
  <c r="M11" i="15" s="1"/>
  <c r="N11" i="15" l="1"/>
  <c r="N27" i="15" s="1"/>
  <c r="H11" i="15"/>
  <c r="H27" i="15" s="1"/>
  <c r="G11" i="15"/>
  <c r="M27" i="15"/>
  <c r="M10" i="15"/>
  <c r="R11" i="15"/>
  <c r="K11" i="15"/>
  <c r="D11" i="15"/>
  <c r="L11" i="15"/>
  <c r="E11" i="15"/>
  <c r="I11" i="15"/>
  <c r="Q11" i="15"/>
  <c r="P11" i="15"/>
  <c r="C11" i="15"/>
  <c r="O11" i="15"/>
  <c r="J11" i="15"/>
  <c r="F11" i="15"/>
  <c r="H10" i="15" l="1"/>
  <c r="N10" i="15"/>
  <c r="G10" i="15"/>
  <c r="G27" i="15"/>
  <c r="F27" i="15"/>
  <c r="F10" i="15"/>
  <c r="E27" i="15"/>
  <c r="E10" i="15"/>
  <c r="C10" i="15"/>
  <c r="C27" i="15"/>
  <c r="L27" i="15"/>
  <c r="L10" i="15"/>
  <c r="K27" i="15"/>
  <c r="K10" i="15"/>
  <c r="J10" i="15"/>
  <c r="J27" i="15"/>
  <c r="R10" i="15"/>
  <c r="R27" i="15"/>
  <c r="I27" i="15"/>
  <c r="I10" i="15"/>
  <c r="O10" i="15"/>
  <c r="O27" i="15"/>
  <c r="D27" i="15"/>
  <c r="D10" i="15"/>
  <c r="P10" i="15"/>
  <c r="P27" i="15"/>
  <c r="Q10" i="15"/>
  <c r="Q27" i="15"/>
</calcChain>
</file>

<file path=xl/sharedStrings.xml><?xml version="1.0" encoding="utf-8"?>
<sst xmlns="http://schemas.openxmlformats.org/spreadsheetml/2006/main" count="514" uniqueCount="95">
  <si>
    <t>Yield</t>
  </si>
  <si>
    <t>Income</t>
  </si>
  <si>
    <t>Corn</t>
  </si>
  <si>
    <t>Soybean</t>
  </si>
  <si>
    <t>Barley</t>
  </si>
  <si>
    <t>Drybeans</t>
  </si>
  <si>
    <t>Oil Snflr</t>
  </si>
  <si>
    <t>Canola</t>
  </si>
  <si>
    <t>Flax</t>
  </si>
  <si>
    <t>Durum</t>
  </si>
  <si>
    <t>Field Pea</t>
  </si>
  <si>
    <t>S. Wht</t>
  </si>
  <si>
    <t>Oats</t>
  </si>
  <si>
    <t>Variable costs:</t>
  </si>
  <si>
    <t>Base ROVC</t>
  </si>
  <si>
    <t>Conf Snflr</t>
  </si>
  <si>
    <t>ROVC intermediate step</t>
  </si>
  <si>
    <t>Lentils</t>
  </si>
  <si>
    <t xml:space="preserve">         - Crop insurance for corn is only available by written agreement. An estimate is used.</t>
  </si>
  <si>
    <r>
      <t>Note</t>
    </r>
    <r>
      <rPr>
        <sz val="10"/>
        <rFont val="Arial"/>
        <family val="2"/>
      </rPr>
      <t xml:space="preserve">: - Only variable costs are considered in this comparison. You can include an amount under "misc."  </t>
    </r>
  </si>
  <si>
    <t xml:space="preserve">           to account for any differences between crops in fixed costs, labor, management and risk.</t>
  </si>
  <si>
    <t>Instructions:</t>
  </si>
  <si>
    <t>Adjustments for Fixed Costs:</t>
  </si>
  <si>
    <t>**NDSU and its entities makes no warranties, either expressed or implied, concerning this program.**</t>
  </si>
  <si>
    <t>The underlying assumption is that fixed costs, such as machinery ownership, land, and owner’s labor and</t>
  </si>
  <si>
    <t>potential crop for which you do not have all the necessary equipment, there will likely be additional fixed</t>
  </si>
  <si>
    <t>labor and management is hired it should be included in the variable costs.  If all the labor and management</t>
  </si>
  <si>
    <t>is owner-operator contribution it would be considered a fixed cost and could be excluded.  Even in this</t>
  </si>
  <si>
    <t xml:space="preserve">management, do not change between crop choices and therefore do not need to be included in the analysis. </t>
  </si>
  <si>
    <t>In practice, there may be differences in fixed costs that should be considered.  If you are considering a</t>
  </si>
  <si>
    <t>costs.   For example, if you are considering corn but would have to purchase a corn planter, there would be</t>
  </si>
  <si>
    <t>considered a variable cost and should be included as a miscellaneous cost.</t>
  </si>
  <si>
    <t>Another option would be to hire someone to plant corn.  In this case the custom planting charge would be</t>
  </si>
  <si>
    <t>an additional fixed cost for machinery ownership that should be entered.  A per acre amount, about 10</t>
  </si>
  <si>
    <t>percent of the purchase price divided by the number of expected corn acres, could be entered under “misc.”</t>
  </si>
  <si>
    <t>Scroll down to view map of regions</t>
  </si>
  <si>
    <t>expected price.  The prices of competing crops that are necessary to provide the same return over variable</t>
  </si>
  <si>
    <t xml:space="preserve">are only guides for large multi-county regions.  Please enter your own information.   Entries can be made </t>
  </si>
  <si>
    <t>in the yellow colored cells.</t>
  </si>
  <si>
    <t>futures price</t>
  </si>
  <si>
    <t>Enter the</t>
  </si>
  <si>
    <t xml:space="preserve">Expected      </t>
  </si>
  <si>
    <t>local cash price</t>
  </si>
  <si>
    <t>Relative Price</t>
  </si>
  <si>
    <t>Enter expected local basis (cash-futures)</t>
  </si>
  <si>
    <t xml:space="preserve"> Seed</t>
  </si>
  <si>
    <t xml:space="preserve"> Herbicide</t>
  </si>
  <si>
    <t xml:space="preserve"> Fungicide</t>
  </si>
  <si>
    <t xml:space="preserve"> Insecticide</t>
  </si>
  <si>
    <t xml:space="preserve"> Fertilizer</t>
  </si>
  <si>
    <t xml:space="preserve"> Crop Insurance</t>
  </si>
  <si>
    <t xml:space="preserve"> Fuel &amp; Lube</t>
  </si>
  <si>
    <t xml:space="preserve"> Repairs</t>
  </si>
  <si>
    <t xml:space="preserve"> Misc.</t>
  </si>
  <si>
    <t xml:space="preserve"> Operating Int.</t>
  </si>
  <si>
    <t>Total Var.Costs</t>
  </si>
  <si>
    <t>Return Over</t>
  </si>
  <si>
    <t>Variable Costs</t>
  </si>
  <si>
    <t xml:space="preserve"> Drying</t>
  </si>
  <si>
    <t xml:space="preserve">Select reference crop </t>
  </si>
  <si>
    <t>Crop selected=1</t>
  </si>
  <si>
    <t>Has futures mkt=1</t>
  </si>
  <si>
    <t>W.Wht</t>
  </si>
  <si>
    <t>Select your region using the tabs at the bottom of this screen.  Designate a "reference crop" and enter its</t>
  </si>
  <si>
    <t>Additional labor, management and risk associated with a crop may or may not be considered.  If the</t>
  </si>
  <si>
    <t>situation, you may want to add some cost under "misc." if you would only want to produce the crop when</t>
  </si>
  <si>
    <t xml:space="preserve">an adequate reward would be received for the extra time and management required relative to other crops </t>
  </si>
  <si>
    <t xml:space="preserve">under consideration. A similar rationale could be used if a crop was considered higher risk. Any additional </t>
  </si>
  <si>
    <t>charges could be included as a miscellaneous cost.</t>
  </si>
  <si>
    <t>Prices which provide the same Return over Variable Costs between crops - North West N.D.</t>
  </si>
  <si>
    <t>Prices which provide the same Return over Variable Costs between crops - South West N.D.</t>
  </si>
  <si>
    <t>Prices which provide the same Return over Variable Costs between crops - North Central N.D.</t>
  </si>
  <si>
    <t>Mustard</t>
  </si>
  <si>
    <t>Prices which provide the same Return over Variable Costs between crops - South Central N.D.</t>
  </si>
  <si>
    <t>Prices which provide the same Return over Variable Costs between crops - East Central N.D.</t>
  </si>
  <si>
    <t>Prices which provide the same Return over Variable Costs between crops - North East N.D.</t>
  </si>
  <si>
    <t>Prices which provide the same Return over Variable Costs between crops - South East N.D.</t>
  </si>
  <si>
    <t>Prices which provide the same Return over Variable Costs between crops - North Valley N.D.</t>
  </si>
  <si>
    <t>Prices which provide the same Return over Variable Costs between crops - South Valley N.D.</t>
  </si>
  <si>
    <t>Safflower</t>
  </si>
  <si>
    <t>Buckwht</t>
  </si>
  <si>
    <t>Millet</t>
  </si>
  <si>
    <t>Chickpea</t>
  </si>
  <si>
    <t>Rye</t>
  </si>
  <si>
    <t>No price message=1</t>
  </si>
  <si>
    <t>Use 3 dec.places=1</t>
  </si>
  <si>
    <t>&lt;- if 0 then message to enter cash price if no futures market</t>
  </si>
  <si>
    <t>&lt;- if 1 then 3 dec. places in reference crop price section</t>
  </si>
  <si>
    <t>Reference crop 3dec.</t>
  </si>
  <si>
    <t xml:space="preserve">Annual interest rate for variable costs </t>
  </si>
  <si>
    <t>Developed by: Dwight Aakre and Andrew Swenson, NDSU Extension Service</t>
  </si>
  <si>
    <t>CROP COMPARE 2021</t>
  </si>
  <si>
    <t>Updated by: Ron Haugen, NDSU Extension Service</t>
  </si>
  <si>
    <r>
      <t xml:space="preserve">averages.  The variable costs are from the </t>
    </r>
    <r>
      <rPr>
        <sz val="10"/>
        <rFont val="Arial"/>
        <family val="2"/>
      </rPr>
      <t>NDSU</t>
    </r>
    <r>
      <rPr>
        <b/>
        <sz val="10"/>
        <rFont val="Arial"/>
        <family val="2"/>
      </rPr>
      <t xml:space="preserve"> 2021</t>
    </r>
    <r>
      <rPr>
        <sz val="10"/>
        <rFont val="Arial"/>
        <family val="2"/>
      </rPr>
      <t xml:space="preserve"> projected budgets.  The yields and variable costs</t>
    </r>
  </si>
  <si>
    <t>costs as the base crop are displayed.   The yields per harvested acre are seven year, 2013-2019, olympic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</si>
</sst>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quotePrefix="1"/>
    <xf numFmtId="0" fontId="0" fillId="0" borderId="0" xfId="0" applyFill="1"/>
    <xf numFmtId="0" fontId="0" fillId="0" borderId="0" xfId="0" applyBorder="1"/>
    <xf numFmtId="164" fontId="1" fillId="3" borderId="0" xfId="0" applyNumberFormat="1" applyFont="1" applyFill="1" applyBorder="1"/>
    <xf numFmtId="164" fontId="0" fillId="0" borderId="0" xfId="0" applyNumberFormat="1" applyBorder="1"/>
    <xf numFmtId="0" fontId="0" fillId="4" borderId="0" xfId="0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8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0" fillId="4" borderId="0" xfId="0" applyFill="1" applyBorder="1" applyAlignment="1" applyProtection="1">
      <alignment horizontal="right"/>
      <protection locked="0"/>
    </xf>
    <xf numFmtId="2" fontId="0" fillId="2" borderId="0" xfId="0" applyNumberFormat="1" applyFill="1" applyBorder="1"/>
    <xf numFmtId="0" fontId="0" fillId="3" borderId="0" xfId="0" applyFill="1" applyBorder="1"/>
    <xf numFmtId="0" fontId="5" fillId="0" borderId="0" xfId="0" quotePrefix="1" applyFont="1" applyBorder="1"/>
    <xf numFmtId="164" fontId="1" fillId="5" borderId="0" xfId="0" applyNumberFormat="1" applyFont="1" applyFill="1" applyBorder="1"/>
    <xf numFmtId="0" fontId="3" fillId="0" borderId="0" xfId="0" applyFont="1" applyBorder="1"/>
    <xf numFmtId="0" fontId="0" fillId="4" borderId="0" xfId="0" applyFill="1"/>
    <xf numFmtId="0" fontId="0" fillId="4" borderId="1" xfId="0" applyFill="1" applyBorder="1" applyAlignment="1" applyProtection="1">
      <protection locked="0"/>
    </xf>
    <xf numFmtId="0" fontId="5" fillId="0" borderId="0" xfId="0" applyFont="1" applyFill="1"/>
    <xf numFmtId="0" fontId="0" fillId="0" borderId="1" xfId="0" applyFill="1" applyBorder="1"/>
    <xf numFmtId="0" fontId="5" fillId="0" borderId="0" xfId="0" applyFont="1" applyFill="1" applyBorder="1"/>
    <xf numFmtId="0" fontId="0" fillId="6" borderId="0" xfId="0" applyFill="1"/>
    <xf numFmtId="0" fontId="5" fillId="0" borderId="0" xfId="0" applyFont="1"/>
    <xf numFmtId="10" fontId="1" fillId="6" borderId="0" xfId="1" applyNumberFormat="1" applyFont="1" applyFill="1"/>
    <xf numFmtId="0" fontId="0" fillId="0" borderId="0" xfId="0" quotePrefix="1" applyFont="1" applyAlignment="1">
      <alignment horizontal="left"/>
    </xf>
    <xf numFmtId="0" fontId="10" fillId="0" borderId="0" xfId="0" applyFont="1" applyAlignment="1"/>
    <xf numFmtId="0" fontId="11" fillId="0" borderId="0" xfId="0" quotePrefix="1" applyFont="1"/>
    <xf numFmtId="165" fontId="0" fillId="0" borderId="0" xfId="0" applyNumberFormat="1" applyBorder="1"/>
    <xf numFmtId="165" fontId="0" fillId="2" borderId="0" xfId="0" applyNumberFormat="1" applyFill="1" applyBorder="1"/>
    <xf numFmtId="0" fontId="1" fillId="0" borderId="0" xfId="0" applyFont="1"/>
    <xf numFmtId="0" fontId="1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97"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34</xdr:row>
      <xdr:rowOff>57150</xdr:rowOff>
    </xdr:from>
    <xdr:to>
      <xdr:col>11</xdr:col>
      <xdr:colOff>276225</xdr:colOff>
      <xdr:row>61</xdr:row>
      <xdr:rowOff>28575</xdr:rowOff>
    </xdr:to>
    <xdr:pic>
      <xdr:nvPicPr>
        <xdr:cNvPr id="1169" name="Picture 1" descr="ND Map for Budget Regions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29275"/>
          <a:ext cx="630555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3"/>
  <sheetViews>
    <sheetView showGridLines="0" tabSelected="1" workbookViewId="0">
      <selection activeCell="M7" sqref="M7"/>
    </sheetView>
  </sheetViews>
  <sheetFormatPr defaultRowHeight="12.75" x14ac:dyDescent="0.2"/>
  <cols>
    <col min="1" max="1" width="3.140625" style="13" customWidth="1"/>
    <col min="2" max="2" width="9.140625" style="13" customWidth="1"/>
    <col min="3" max="16384" width="9.140625" style="13"/>
  </cols>
  <sheetData>
    <row r="1" spans="2:11" s="11" customFormat="1" ht="18" x14ac:dyDescent="0.25">
      <c r="C1" s="32"/>
      <c r="D1" s="37" t="s">
        <v>91</v>
      </c>
      <c r="E1" s="37"/>
      <c r="F1" s="37"/>
      <c r="G1" s="37"/>
      <c r="H1" s="37"/>
      <c r="I1" s="32"/>
      <c r="J1" s="32"/>
    </row>
    <row r="2" spans="2:11" s="11" customFormat="1" x14ac:dyDescent="0.2">
      <c r="B2" s="31" t="s">
        <v>90</v>
      </c>
      <c r="D2" s="12"/>
      <c r="E2" s="12"/>
      <c r="F2" s="12"/>
    </row>
    <row r="3" spans="2:11" x14ac:dyDescent="0.2">
      <c r="B3" s="36" t="s">
        <v>92</v>
      </c>
    </row>
    <row r="4" spans="2:11" x14ac:dyDescent="0.2">
      <c r="B4" s="14" t="s">
        <v>21</v>
      </c>
      <c r="C4" s="14"/>
      <c r="D4" s="14"/>
      <c r="E4" s="14"/>
      <c r="F4" s="14"/>
      <c r="G4" s="14"/>
      <c r="H4" s="14"/>
      <c r="I4" s="14"/>
      <c r="J4" s="14"/>
    </row>
    <row r="5" spans="2:11" x14ac:dyDescent="0.2">
      <c r="B5" s="16" t="s">
        <v>63</v>
      </c>
      <c r="C5" s="14"/>
      <c r="D5" s="14"/>
      <c r="E5" s="14"/>
      <c r="F5" s="14"/>
      <c r="G5" s="14"/>
      <c r="H5" s="14"/>
      <c r="I5" s="14"/>
      <c r="J5" s="14"/>
    </row>
    <row r="6" spans="2:11" x14ac:dyDescent="0.2">
      <c r="B6" s="13" t="s">
        <v>36</v>
      </c>
    </row>
    <row r="7" spans="2:11" x14ac:dyDescent="0.2">
      <c r="B7" t="s">
        <v>94</v>
      </c>
    </row>
    <row r="8" spans="2:11" x14ac:dyDescent="0.2">
      <c r="B8" t="s">
        <v>93</v>
      </c>
    </row>
    <row r="9" spans="2:11" x14ac:dyDescent="0.2">
      <c r="B9" s="13" t="s">
        <v>37</v>
      </c>
    </row>
    <row r="10" spans="2:11" x14ac:dyDescent="0.2">
      <c r="B10" s="13" t="s">
        <v>38</v>
      </c>
    </row>
    <row r="12" spans="2:11" x14ac:dyDescent="0.2">
      <c r="B12" s="14" t="s">
        <v>22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2:11" x14ac:dyDescent="0.2">
      <c r="B13" s="13" t="s">
        <v>24</v>
      </c>
    </row>
    <row r="14" spans="2:11" x14ac:dyDescent="0.2">
      <c r="B14" s="13" t="s">
        <v>28</v>
      </c>
    </row>
    <row r="15" spans="2:11" x14ac:dyDescent="0.2">
      <c r="B15" s="13" t="s">
        <v>29</v>
      </c>
    </row>
    <row r="16" spans="2:11" x14ac:dyDescent="0.2">
      <c r="B16" s="13" t="s">
        <v>25</v>
      </c>
    </row>
    <row r="17" spans="2:2" x14ac:dyDescent="0.2">
      <c r="B17" s="13" t="s">
        <v>30</v>
      </c>
    </row>
    <row r="18" spans="2:2" x14ac:dyDescent="0.2">
      <c r="B18" s="13" t="s">
        <v>33</v>
      </c>
    </row>
    <row r="19" spans="2:2" x14ac:dyDescent="0.2">
      <c r="B19" s="13" t="s">
        <v>34</v>
      </c>
    </row>
    <row r="20" spans="2:2" x14ac:dyDescent="0.2">
      <c r="B20" s="13" t="s">
        <v>32</v>
      </c>
    </row>
    <row r="21" spans="2:2" x14ac:dyDescent="0.2">
      <c r="B21" s="13" t="s">
        <v>31</v>
      </c>
    </row>
    <row r="23" spans="2:2" x14ac:dyDescent="0.2">
      <c r="B23" s="13" t="s">
        <v>64</v>
      </c>
    </row>
    <row r="24" spans="2:2" x14ac:dyDescent="0.2">
      <c r="B24" s="13" t="s">
        <v>26</v>
      </c>
    </row>
    <row r="25" spans="2:2" x14ac:dyDescent="0.2">
      <c r="B25" s="13" t="s">
        <v>27</v>
      </c>
    </row>
    <row r="26" spans="2:2" x14ac:dyDescent="0.2">
      <c r="B26" s="13" t="s">
        <v>65</v>
      </c>
    </row>
    <row r="27" spans="2:2" x14ac:dyDescent="0.2">
      <c r="B27" s="13" t="s">
        <v>66</v>
      </c>
    </row>
    <row r="28" spans="2:2" x14ac:dyDescent="0.2">
      <c r="B28" s="13" t="s">
        <v>67</v>
      </c>
    </row>
    <row r="29" spans="2:2" x14ac:dyDescent="0.2">
      <c r="B29" s="13" t="s">
        <v>68</v>
      </c>
    </row>
    <row r="31" spans="2:2" x14ac:dyDescent="0.2">
      <c r="B31" s="13" t="s">
        <v>23</v>
      </c>
    </row>
    <row r="33" spans="5:5" x14ac:dyDescent="0.2">
      <c r="E33" s="15" t="s">
        <v>35</v>
      </c>
    </row>
  </sheetData>
  <sheetProtection algorithmName="SHA-512" hashValue="6HPImlHL5kWKdfqEmti32XoZqBgvIbG6vkF0eLPBq4WFgLr7tW8I3ScLnamNapg+w9IEGImQSElvesKTyMdnkQ==" saltValue="P0SssyfnPlX0U4MhSUe4JA==" spinCount="100000" sheet="1" objects="1" scenarios="1"/>
  <mergeCells count="1">
    <mergeCell ref="D1:H1"/>
  </mergeCells>
  <phoneticPr fontId="2" type="noConversion"/>
  <pageMargins left="0.75" right="0.2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32"/>
  <sheetViews>
    <sheetView showGridLines="0" workbookViewId="0">
      <pane xSplit="1" topLeftCell="B1" activePane="topRight" state="frozen"/>
      <selection pane="topRight" activeCell="F6" sqref="F6"/>
    </sheetView>
  </sheetViews>
  <sheetFormatPr defaultRowHeight="12.75" x14ac:dyDescent="0.2"/>
  <cols>
    <col min="1" max="1" width="13.42578125" customWidth="1"/>
    <col min="2" max="18" width="9.7109375" customWidth="1"/>
    <col min="24" max="26" width="9.140625" hidden="1" customWidth="1"/>
    <col min="27" max="43" width="8.85546875" hidden="1" customWidth="1"/>
    <col min="44" max="44" width="9.140625" customWidth="1"/>
  </cols>
  <sheetData>
    <row r="1" spans="1:43" x14ac:dyDescent="0.2">
      <c r="A1" s="2" t="s">
        <v>69</v>
      </c>
      <c r="B1" s="2"/>
      <c r="C1" s="2"/>
      <c r="G1" s="2"/>
      <c r="J1" s="22"/>
      <c r="R1" s="2"/>
    </row>
    <row r="2" spans="1:43" x14ac:dyDescent="0.2">
      <c r="C2" s="2"/>
      <c r="D2" s="2"/>
      <c r="Y2" s="25"/>
      <c r="Z2" s="25"/>
      <c r="AA2" s="4"/>
      <c r="AB2" s="4"/>
    </row>
    <row r="3" spans="1:43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3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5.9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K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Canola</v>
      </c>
      <c r="AH4" t="str">
        <f t="shared" si="0"/>
        <v>Flax</v>
      </c>
      <c r="AI4" t="str">
        <f t="shared" si="0"/>
        <v>Field Pea</v>
      </c>
      <c r="AJ4" t="str">
        <f t="shared" si="0"/>
        <v>Lentils</v>
      </c>
      <c r="AK4" t="str">
        <f t="shared" si="0"/>
        <v>Mustard</v>
      </c>
      <c r="AL4" t="str">
        <f t="shared" ref="AL4:AQ4" si="1">M8</f>
        <v>Safflower</v>
      </c>
      <c r="AM4" t="str">
        <f t="shared" si="1"/>
        <v>Oats</v>
      </c>
      <c r="AN4" t="str">
        <f t="shared" si="1"/>
        <v>Buckwht</v>
      </c>
      <c r="AO4" t="str">
        <f t="shared" si="1"/>
        <v>Chickpea</v>
      </c>
      <c r="AP4" t="str">
        <f t="shared" si="1"/>
        <v>W.Wht</v>
      </c>
      <c r="AQ4" t="str">
        <f t="shared" si="1"/>
        <v>Rye</v>
      </c>
    </row>
    <row r="5" spans="1:43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1</v>
      </c>
      <c r="AN5" s="23">
        <v>0</v>
      </c>
      <c r="AO5" s="23">
        <v>0</v>
      </c>
      <c r="AP5" s="23">
        <v>1</v>
      </c>
      <c r="AQ5" s="23">
        <v>0</v>
      </c>
    </row>
    <row r="6" spans="1:43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5.5</v>
      </c>
      <c r="G6" s="4"/>
      <c r="Y6" s="4" t="s">
        <v>60</v>
      </c>
      <c r="Z6" s="4"/>
      <c r="AA6">
        <f>IF($F$3=B8,1,0)</f>
        <v>1</v>
      </c>
      <c r="AB6">
        <f t="shared" ref="AB6:AH6" si="2">IF($F$3=C8,1,0)</f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  <c r="AH6">
        <f t="shared" si="2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Q6" si="3">IF($F$3=M8,1,0)</f>
        <v>0</v>
      </c>
      <c r="AM6">
        <f t="shared" si="3"/>
        <v>0</v>
      </c>
      <c r="AN6">
        <f t="shared" si="3"/>
        <v>0</v>
      </c>
      <c r="AO6">
        <f t="shared" si="3"/>
        <v>0</v>
      </c>
      <c r="AP6">
        <f t="shared" si="3"/>
        <v>0</v>
      </c>
      <c r="AQ6">
        <f t="shared" si="3"/>
        <v>0</v>
      </c>
    </row>
    <row r="7" spans="1:43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K7" si="4">IF(AB5+AB6=2,1,0)</f>
        <v>0</v>
      </c>
      <c r="AC7">
        <f t="shared" si="4"/>
        <v>0</v>
      </c>
      <c r="AD7">
        <f t="shared" si="4"/>
        <v>0</v>
      </c>
      <c r="AE7">
        <f t="shared" si="4"/>
        <v>0</v>
      </c>
      <c r="AF7">
        <f t="shared" si="4"/>
        <v>0</v>
      </c>
      <c r="AG7">
        <f t="shared" si="4"/>
        <v>0</v>
      </c>
      <c r="AH7">
        <f t="shared" si="4"/>
        <v>0</v>
      </c>
      <c r="AI7">
        <f t="shared" si="4"/>
        <v>0</v>
      </c>
      <c r="AJ7">
        <f t="shared" si="4"/>
        <v>0</v>
      </c>
      <c r="AK7">
        <f t="shared" si="4"/>
        <v>0</v>
      </c>
      <c r="AL7">
        <f t="shared" ref="AL7:AQ7" si="5">IF(AL5+AL6=2,1,0)</f>
        <v>0</v>
      </c>
      <c r="AM7">
        <f t="shared" si="5"/>
        <v>0</v>
      </c>
      <c r="AN7">
        <f t="shared" si="5"/>
        <v>0</v>
      </c>
      <c r="AO7">
        <f t="shared" si="5"/>
        <v>0</v>
      </c>
      <c r="AP7">
        <f t="shared" si="5"/>
        <v>0</v>
      </c>
      <c r="AQ7">
        <f t="shared" si="5"/>
        <v>0</v>
      </c>
    </row>
    <row r="8" spans="1:43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7</v>
      </c>
      <c r="I8" s="17" t="s">
        <v>8</v>
      </c>
      <c r="J8" s="17" t="s">
        <v>10</v>
      </c>
      <c r="K8" s="17" t="s">
        <v>17</v>
      </c>
      <c r="L8" s="17" t="s">
        <v>72</v>
      </c>
      <c r="M8" s="17" t="s">
        <v>79</v>
      </c>
      <c r="N8" s="17" t="s">
        <v>12</v>
      </c>
      <c r="O8" s="17" t="s">
        <v>80</v>
      </c>
      <c r="P8" s="17" t="s">
        <v>82</v>
      </c>
      <c r="Q8" s="17" t="s">
        <v>62</v>
      </c>
      <c r="R8" s="17" t="s">
        <v>83</v>
      </c>
      <c r="Y8" s="26">
        <f>SUM(AA7:AQ7)</f>
        <v>1</v>
      </c>
      <c r="Z8" s="25" t="s">
        <v>86</v>
      </c>
    </row>
    <row r="9" spans="1:43" x14ac:dyDescent="0.2">
      <c r="A9" s="5" t="s">
        <v>0</v>
      </c>
      <c r="B9" s="8">
        <v>39</v>
      </c>
      <c r="C9" s="8">
        <v>35</v>
      </c>
      <c r="D9" s="8">
        <v>60</v>
      </c>
      <c r="E9" s="8">
        <v>95</v>
      </c>
      <c r="F9" s="8">
        <v>26</v>
      </c>
      <c r="G9" s="8">
        <v>1550</v>
      </c>
      <c r="H9" s="8">
        <v>1850</v>
      </c>
      <c r="I9" s="8">
        <v>21</v>
      </c>
      <c r="J9" s="8">
        <v>33</v>
      </c>
      <c r="K9" s="8">
        <v>1230</v>
      </c>
      <c r="L9" s="8">
        <v>850</v>
      </c>
      <c r="M9" s="8">
        <v>1050</v>
      </c>
      <c r="N9" s="8">
        <v>71</v>
      </c>
      <c r="O9" s="8">
        <v>850</v>
      </c>
      <c r="P9" s="8">
        <v>1400</v>
      </c>
      <c r="Q9" s="8">
        <v>42</v>
      </c>
      <c r="R9" s="8">
        <v>40</v>
      </c>
    </row>
    <row r="10" spans="1:43" x14ac:dyDescent="0.2">
      <c r="A10" s="19" t="s">
        <v>43</v>
      </c>
      <c r="B10" s="6">
        <f>IF($F$3=B8,$F$6,B11/B9)</f>
        <v>5.5</v>
      </c>
      <c r="C10" s="6">
        <f t="shared" ref="C10:R10" si="6">IF($F$3=C8,$F$6,C11/C9)</f>
        <v>6.1098742857142856</v>
      </c>
      <c r="D10" s="6">
        <f t="shared" si="6"/>
        <v>3.4661037499999998</v>
      </c>
      <c r="E10" s="6">
        <f t="shared" si="6"/>
        <v>3.0981744736842103</v>
      </c>
      <c r="F10" s="6">
        <f t="shared" si="6"/>
        <v>7.9806105769230777</v>
      </c>
      <c r="G10" s="6">
        <f t="shared" si="6"/>
        <v>0.15883050000000001</v>
      </c>
      <c r="H10" s="6">
        <f t="shared" si="6"/>
        <v>0.151954527027027</v>
      </c>
      <c r="I10" s="6">
        <f t="shared" si="6"/>
        <v>9.0238035714285694</v>
      </c>
      <c r="J10" s="6">
        <f t="shared" si="6"/>
        <v>6.6710363636363637</v>
      </c>
      <c r="K10" s="6">
        <f t="shared" si="6"/>
        <v>0.1690117276422764</v>
      </c>
      <c r="L10" s="6">
        <f t="shared" si="6"/>
        <v>0.22630926470588233</v>
      </c>
      <c r="M10" s="6">
        <f t="shared" si="6"/>
        <v>0.18951302380952381</v>
      </c>
      <c r="N10" s="6">
        <f t="shared" si="6"/>
        <v>2.8095700704225348</v>
      </c>
      <c r="O10" s="6">
        <f t="shared" si="6"/>
        <v>0.19245849999999998</v>
      </c>
      <c r="P10" s="6">
        <f t="shared" si="6"/>
        <v>0.19694807142857143</v>
      </c>
      <c r="Q10" s="6">
        <f t="shared" si="6"/>
        <v>5.0533398809523806</v>
      </c>
      <c r="R10" s="6">
        <f t="shared" si="6"/>
        <v>4.6216987500000002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0</v>
      </c>
      <c r="AI10" s="28">
        <v>0</v>
      </c>
      <c r="AJ10" s="28">
        <v>1</v>
      </c>
      <c r="AK10" s="28">
        <v>1</v>
      </c>
      <c r="AL10" s="28">
        <v>1</v>
      </c>
      <c r="AM10" s="28">
        <v>0</v>
      </c>
      <c r="AN10" s="28">
        <v>1</v>
      </c>
      <c r="AO10" s="28">
        <v>1</v>
      </c>
      <c r="AP10" s="28">
        <v>0</v>
      </c>
      <c r="AQ10" s="28">
        <v>0</v>
      </c>
    </row>
    <row r="11" spans="1:43" x14ac:dyDescent="0.2">
      <c r="A11" s="5" t="s">
        <v>1</v>
      </c>
      <c r="B11" s="34">
        <f t="shared" ref="B11:R11" si="7">IF($F$3=B8,B9*B10,$AA$17+B25)</f>
        <v>214.5</v>
      </c>
      <c r="C11" s="34">
        <f t="shared" si="7"/>
        <v>213.84559999999999</v>
      </c>
      <c r="D11" s="34">
        <f t="shared" si="7"/>
        <v>207.96622499999998</v>
      </c>
      <c r="E11" s="34">
        <f t="shared" si="7"/>
        <v>294.32657499999999</v>
      </c>
      <c r="F11" s="34">
        <f t="shared" si="7"/>
        <v>207.49587500000001</v>
      </c>
      <c r="G11" s="34">
        <f t="shared" si="7"/>
        <v>246.187275</v>
      </c>
      <c r="H11" s="34">
        <f t="shared" si="7"/>
        <v>281.11587499999996</v>
      </c>
      <c r="I11" s="34">
        <f t="shared" si="7"/>
        <v>189.49987499999997</v>
      </c>
      <c r="J11" s="34">
        <f t="shared" si="7"/>
        <v>220.14420000000001</v>
      </c>
      <c r="K11" s="34">
        <f t="shared" si="7"/>
        <v>207.88442499999996</v>
      </c>
      <c r="L11" s="34">
        <f t="shared" si="7"/>
        <v>192.36287499999997</v>
      </c>
      <c r="M11" s="34">
        <f t="shared" si="7"/>
        <v>198.988675</v>
      </c>
      <c r="N11" s="34">
        <f t="shared" si="7"/>
        <v>199.47947499999998</v>
      </c>
      <c r="O11" s="34">
        <f t="shared" si="7"/>
        <v>163.58972499999999</v>
      </c>
      <c r="P11" s="34">
        <f t="shared" si="7"/>
        <v>275.72730000000001</v>
      </c>
      <c r="Q11" s="34">
        <f t="shared" si="7"/>
        <v>212.240275</v>
      </c>
      <c r="R11" s="34">
        <f t="shared" si="7"/>
        <v>184.86795000000001</v>
      </c>
      <c r="Y11" s="27" t="s">
        <v>88</v>
      </c>
      <c r="AA11">
        <f t="shared" ref="AA11:AQ11" si="8">IF(AA6+AA10=2,1,0)</f>
        <v>0</v>
      </c>
      <c r="AB11">
        <f t="shared" si="8"/>
        <v>0</v>
      </c>
      <c r="AC11">
        <f t="shared" si="8"/>
        <v>0</v>
      </c>
      <c r="AD11">
        <f t="shared" si="8"/>
        <v>0</v>
      </c>
      <c r="AE11">
        <f t="shared" si="8"/>
        <v>0</v>
      </c>
      <c r="AF11">
        <f t="shared" si="8"/>
        <v>0</v>
      </c>
      <c r="AG11">
        <f t="shared" si="8"/>
        <v>0</v>
      </c>
      <c r="AH11">
        <f t="shared" si="8"/>
        <v>0</v>
      </c>
      <c r="AI11">
        <f t="shared" si="8"/>
        <v>0</v>
      </c>
      <c r="AJ11">
        <f t="shared" si="8"/>
        <v>0</v>
      </c>
      <c r="AK11">
        <f t="shared" si="8"/>
        <v>0</v>
      </c>
      <c r="AL11">
        <f t="shared" si="8"/>
        <v>0</v>
      </c>
      <c r="AM11">
        <f t="shared" si="8"/>
        <v>0</v>
      </c>
      <c r="AN11">
        <f t="shared" si="8"/>
        <v>0</v>
      </c>
      <c r="AO11">
        <f t="shared" si="8"/>
        <v>0</v>
      </c>
      <c r="AP11">
        <f t="shared" si="8"/>
        <v>0</v>
      </c>
      <c r="AQ11">
        <f t="shared" si="8"/>
        <v>0</v>
      </c>
    </row>
    <row r="12" spans="1:43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Y12" s="26">
        <f>SUM(AA11:AQ11)</f>
        <v>0</v>
      </c>
      <c r="Z12" s="25" t="s">
        <v>87</v>
      </c>
    </row>
    <row r="13" spans="1:43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Y13" s="4"/>
      <c r="Z13" s="4"/>
    </row>
    <row r="14" spans="1:43" x14ac:dyDescent="0.2">
      <c r="A14" s="5" t="s">
        <v>45</v>
      </c>
      <c r="B14" s="9">
        <v>17.25</v>
      </c>
      <c r="C14" s="9">
        <v>22.75</v>
      </c>
      <c r="D14" s="9">
        <v>12.83</v>
      </c>
      <c r="E14" s="9">
        <v>61.87</v>
      </c>
      <c r="F14" s="9">
        <v>65.8</v>
      </c>
      <c r="G14" s="9">
        <v>32.549999999999997</v>
      </c>
      <c r="H14" s="9">
        <v>56.5</v>
      </c>
      <c r="I14" s="9">
        <v>14.8</v>
      </c>
      <c r="J14" s="9">
        <v>42</v>
      </c>
      <c r="K14" s="9">
        <v>21</v>
      </c>
      <c r="L14" s="9">
        <v>21</v>
      </c>
      <c r="M14" s="9">
        <v>8.1</v>
      </c>
      <c r="N14" s="9">
        <v>12.5</v>
      </c>
      <c r="O14" s="9">
        <v>20</v>
      </c>
      <c r="P14" s="9">
        <v>56</v>
      </c>
      <c r="Q14" s="9">
        <v>9</v>
      </c>
      <c r="R14" s="9">
        <v>9.6</v>
      </c>
      <c r="AA14" t="s">
        <v>16</v>
      </c>
    </row>
    <row r="15" spans="1:43" x14ac:dyDescent="0.2">
      <c r="A15" s="5" t="s">
        <v>46</v>
      </c>
      <c r="B15" s="10">
        <v>25.8</v>
      </c>
      <c r="C15" s="10">
        <v>25.8</v>
      </c>
      <c r="D15" s="10">
        <v>24.3</v>
      </c>
      <c r="E15" s="10">
        <v>21</v>
      </c>
      <c r="F15" s="10">
        <v>18</v>
      </c>
      <c r="G15" s="10">
        <v>34</v>
      </c>
      <c r="H15" s="10">
        <v>23.1</v>
      </c>
      <c r="I15" s="10">
        <v>29.2</v>
      </c>
      <c r="J15" s="10">
        <v>35.9</v>
      </c>
      <c r="K15" s="10">
        <v>35.5</v>
      </c>
      <c r="L15" s="10">
        <v>20.2</v>
      </c>
      <c r="M15" s="10">
        <v>22.1</v>
      </c>
      <c r="N15" s="10">
        <v>10.6</v>
      </c>
      <c r="O15" s="10">
        <v>18</v>
      </c>
      <c r="P15" s="10">
        <v>36.299999999999997</v>
      </c>
      <c r="Q15" s="10">
        <v>23</v>
      </c>
      <c r="R15" s="10">
        <v>6.5</v>
      </c>
      <c r="AA15">
        <f t="shared" ref="AA15:AQ15" si="9">IF($F$3=B8,B27,0)</f>
        <v>73.916474999999991</v>
      </c>
      <c r="AB15">
        <f t="shared" si="9"/>
        <v>0</v>
      </c>
      <c r="AC15">
        <f t="shared" si="9"/>
        <v>0</v>
      </c>
      <c r="AD15">
        <f t="shared" si="9"/>
        <v>0</v>
      </c>
      <c r="AE15">
        <f t="shared" si="9"/>
        <v>0</v>
      </c>
      <c r="AF15">
        <f t="shared" si="9"/>
        <v>0</v>
      </c>
      <c r="AG15">
        <f t="shared" si="9"/>
        <v>0</v>
      </c>
      <c r="AH15">
        <f t="shared" si="9"/>
        <v>0</v>
      </c>
      <c r="AI15">
        <f t="shared" si="9"/>
        <v>0</v>
      </c>
      <c r="AJ15">
        <f t="shared" si="9"/>
        <v>0</v>
      </c>
      <c r="AK15">
        <f t="shared" si="9"/>
        <v>0</v>
      </c>
      <c r="AL15">
        <f t="shared" si="9"/>
        <v>0</v>
      </c>
      <c r="AM15">
        <f t="shared" si="9"/>
        <v>0</v>
      </c>
      <c r="AN15">
        <f t="shared" si="9"/>
        <v>0</v>
      </c>
      <c r="AO15">
        <f t="shared" si="9"/>
        <v>0</v>
      </c>
      <c r="AP15">
        <f t="shared" si="9"/>
        <v>0</v>
      </c>
      <c r="AQ15">
        <f t="shared" si="9"/>
        <v>0</v>
      </c>
    </row>
    <row r="16" spans="1:43" x14ac:dyDescent="0.2">
      <c r="A16" s="5" t="s">
        <v>47</v>
      </c>
      <c r="B16" s="10">
        <v>5</v>
      </c>
      <c r="C16" s="10">
        <v>5</v>
      </c>
      <c r="D16" s="10">
        <v>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1.5</v>
      </c>
      <c r="K16" s="10">
        <v>16</v>
      </c>
      <c r="L16" s="10">
        <v>0</v>
      </c>
      <c r="M16" s="10">
        <v>18</v>
      </c>
      <c r="N16" s="10">
        <v>0</v>
      </c>
      <c r="O16" s="10">
        <v>0</v>
      </c>
      <c r="P16" s="10">
        <v>36</v>
      </c>
      <c r="Q16" s="10">
        <v>9</v>
      </c>
      <c r="R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0</v>
      </c>
      <c r="I17" s="10">
        <v>0</v>
      </c>
      <c r="J17" s="10">
        <v>6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AA17">
        <f>SUM(AA15:AQ15)</f>
        <v>73.916474999999991</v>
      </c>
    </row>
    <row r="18" spans="1:31" x14ac:dyDescent="0.2">
      <c r="A18" s="5" t="s">
        <v>49</v>
      </c>
      <c r="B18" s="10">
        <v>50.18</v>
      </c>
      <c r="C18" s="10">
        <v>43.83</v>
      </c>
      <c r="D18" s="10">
        <v>48.18</v>
      </c>
      <c r="E18" s="10">
        <v>66.66</v>
      </c>
      <c r="F18" s="10">
        <v>10.15</v>
      </c>
      <c r="G18" s="10">
        <v>38.1</v>
      </c>
      <c r="H18" s="10">
        <v>77.12</v>
      </c>
      <c r="I18" s="10">
        <v>27.47</v>
      </c>
      <c r="J18" s="10">
        <v>11.43</v>
      </c>
      <c r="K18" s="10">
        <v>7.1</v>
      </c>
      <c r="L18" s="10">
        <v>25.89</v>
      </c>
      <c r="M18" s="10">
        <v>23.6</v>
      </c>
      <c r="N18" s="10">
        <v>48.84</v>
      </c>
      <c r="O18" s="10">
        <v>15.3</v>
      </c>
      <c r="P18" s="10">
        <v>16.809999999999999</v>
      </c>
      <c r="Q18" s="10">
        <v>54.94</v>
      </c>
      <c r="R18" s="10">
        <v>51.77</v>
      </c>
    </row>
    <row r="19" spans="1:31" x14ac:dyDescent="0.2">
      <c r="A19" s="5" t="s">
        <v>50</v>
      </c>
      <c r="B19" s="10">
        <v>5.5</v>
      </c>
      <c r="C19" s="10">
        <v>6</v>
      </c>
      <c r="D19" s="10">
        <v>5.5</v>
      </c>
      <c r="E19" s="10">
        <v>7.5</v>
      </c>
      <c r="F19" s="10">
        <v>6</v>
      </c>
      <c r="G19" s="10">
        <v>10</v>
      </c>
      <c r="H19" s="10">
        <v>10</v>
      </c>
      <c r="I19" s="10">
        <v>12</v>
      </c>
      <c r="J19" s="10">
        <v>7.5</v>
      </c>
      <c r="K19" s="10">
        <v>9</v>
      </c>
      <c r="L19" s="10">
        <v>13</v>
      </c>
      <c r="M19" s="10">
        <v>17</v>
      </c>
      <c r="N19" s="10">
        <v>12</v>
      </c>
      <c r="O19" s="10">
        <v>6.5</v>
      </c>
      <c r="P19" s="10">
        <v>9.5</v>
      </c>
      <c r="Q19" s="10">
        <v>5.5</v>
      </c>
      <c r="R19" s="10">
        <v>8</v>
      </c>
      <c r="AA19" s="29" t="s">
        <v>89</v>
      </c>
      <c r="AE19" s="30">
        <v>4.4999999999999998E-2</v>
      </c>
    </row>
    <row r="20" spans="1:31" x14ac:dyDescent="0.2">
      <c r="A20" s="5" t="s">
        <v>51</v>
      </c>
      <c r="B20" s="10">
        <v>9.15</v>
      </c>
      <c r="C20" s="10">
        <v>8.98</v>
      </c>
      <c r="D20" s="10">
        <v>10.08</v>
      </c>
      <c r="E20" s="10">
        <v>12.89</v>
      </c>
      <c r="F20" s="10">
        <v>9.0399999999999991</v>
      </c>
      <c r="G20" s="10">
        <v>9.93</v>
      </c>
      <c r="H20" s="10">
        <v>9.9499999999999993</v>
      </c>
      <c r="I20" s="10">
        <v>9.64</v>
      </c>
      <c r="J20" s="10">
        <v>10.17</v>
      </c>
      <c r="K20" s="10">
        <v>11.31</v>
      </c>
      <c r="L20" s="10">
        <v>9.5299999999999994</v>
      </c>
      <c r="M20" s="10">
        <v>8.58</v>
      </c>
      <c r="N20" s="10">
        <v>11.75</v>
      </c>
      <c r="O20" s="10">
        <v>9.18</v>
      </c>
      <c r="P20" s="10">
        <v>11.73</v>
      </c>
      <c r="Q20" s="10">
        <v>9.1300000000000008</v>
      </c>
      <c r="R20" s="10">
        <v>8.86</v>
      </c>
    </row>
    <row r="21" spans="1:31" x14ac:dyDescent="0.2">
      <c r="A21" s="5" t="s">
        <v>52</v>
      </c>
      <c r="B21" s="10">
        <v>16.36</v>
      </c>
      <c r="C21" s="10">
        <v>16.239999999999998</v>
      </c>
      <c r="D21" s="10">
        <v>16.96</v>
      </c>
      <c r="E21" s="10">
        <v>20.29</v>
      </c>
      <c r="F21" s="10">
        <v>16.649999999999999</v>
      </c>
      <c r="G21" s="10">
        <v>17.59</v>
      </c>
      <c r="H21" s="10">
        <v>17.72</v>
      </c>
      <c r="I21" s="10">
        <v>18.43</v>
      </c>
      <c r="J21" s="10">
        <v>19.010000000000002</v>
      </c>
      <c r="K21" s="10">
        <v>21.61</v>
      </c>
      <c r="L21" s="10">
        <v>17.97</v>
      </c>
      <c r="M21" s="10">
        <v>16.690000000000001</v>
      </c>
      <c r="N21" s="10">
        <v>18.86</v>
      </c>
      <c r="O21" s="10">
        <v>17.22</v>
      </c>
      <c r="P21" s="10">
        <v>22.53</v>
      </c>
      <c r="Q21" s="10">
        <v>16.46</v>
      </c>
      <c r="R21" s="10">
        <v>15.53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17.100000000000001</v>
      </c>
      <c r="F22" s="10">
        <v>0</v>
      </c>
      <c r="G22" s="10">
        <v>4.5599999999999996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31" x14ac:dyDescent="0.2">
      <c r="A23" s="5" t="s">
        <v>53</v>
      </c>
      <c r="B23" s="10">
        <v>8.25</v>
      </c>
      <c r="C23" s="10">
        <v>8.25</v>
      </c>
      <c r="D23" s="10">
        <v>8.25</v>
      </c>
      <c r="E23" s="10">
        <v>8.25</v>
      </c>
      <c r="F23" s="10">
        <v>5</v>
      </c>
      <c r="G23" s="10">
        <v>16.75</v>
      </c>
      <c r="H23" s="10">
        <v>8.25</v>
      </c>
      <c r="I23" s="10">
        <v>1.5</v>
      </c>
      <c r="J23" s="10">
        <v>9.5</v>
      </c>
      <c r="K23" s="10">
        <v>9.5</v>
      </c>
      <c r="L23" s="10">
        <v>8.25</v>
      </c>
      <c r="M23" s="10">
        <v>8.25</v>
      </c>
      <c r="N23" s="10">
        <v>8.25</v>
      </c>
      <c r="O23" s="10">
        <v>1.5</v>
      </c>
      <c r="P23" s="10">
        <v>8.5</v>
      </c>
      <c r="Q23" s="10">
        <v>8.25</v>
      </c>
      <c r="R23" s="10">
        <v>8.25</v>
      </c>
    </row>
    <row r="24" spans="1:31" x14ac:dyDescent="0.2">
      <c r="A24" s="5" t="s">
        <v>54</v>
      </c>
      <c r="B24" s="18">
        <f>SUM(B14:B23)*$AE$19*6/12</f>
        <v>3.0935250000000001</v>
      </c>
      <c r="C24" s="18">
        <f t="shared" ref="C24:R24" si="10">SUM(C14:C23)*$AE$19*6/12</f>
        <v>3.0791249999999999</v>
      </c>
      <c r="D24" s="18">
        <f t="shared" si="10"/>
        <v>2.9497499999999999</v>
      </c>
      <c r="E24" s="18">
        <f t="shared" si="10"/>
        <v>4.8501000000000003</v>
      </c>
      <c r="F24" s="18">
        <f t="shared" si="10"/>
        <v>2.9394000000000005</v>
      </c>
      <c r="G24" s="18">
        <f t="shared" si="10"/>
        <v>3.7908000000000004</v>
      </c>
      <c r="H24" s="18">
        <f t="shared" si="10"/>
        <v>4.5593999999999992</v>
      </c>
      <c r="I24" s="18">
        <f t="shared" si="10"/>
        <v>2.5433999999999997</v>
      </c>
      <c r="J24" s="18">
        <f t="shared" si="10"/>
        <v>3.2177250000000002</v>
      </c>
      <c r="K24" s="18">
        <f t="shared" si="10"/>
        <v>2.9479500000000001</v>
      </c>
      <c r="L24" s="18">
        <f t="shared" si="10"/>
        <v>2.6063999999999998</v>
      </c>
      <c r="M24" s="18">
        <f t="shared" si="10"/>
        <v>2.7522000000000002</v>
      </c>
      <c r="N24" s="18">
        <f t="shared" si="10"/>
        <v>2.7629999999999999</v>
      </c>
      <c r="O24" s="18">
        <f t="shared" si="10"/>
        <v>1.9732499999999995</v>
      </c>
      <c r="P24" s="18">
        <f t="shared" si="10"/>
        <v>4.4408250000000002</v>
      </c>
      <c r="Q24" s="18">
        <f t="shared" si="10"/>
        <v>3.0437999999999996</v>
      </c>
      <c r="R24" s="18">
        <f t="shared" si="10"/>
        <v>2.4414750000000001</v>
      </c>
    </row>
    <row r="25" spans="1:31" x14ac:dyDescent="0.2">
      <c r="A25" s="5" t="s">
        <v>55</v>
      </c>
      <c r="B25" s="35">
        <f t="shared" ref="B25:L25" si="11">SUM(B14:B24)</f>
        <v>140.58352500000001</v>
      </c>
      <c r="C25" s="35">
        <f t="shared" si="11"/>
        <v>139.929125</v>
      </c>
      <c r="D25" s="35">
        <f t="shared" si="11"/>
        <v>134.04974999999999</v>
      </c>
      <c r="E25" s="35">
        <f t="shared" si="11"/>
        <v>220.4101</v>
      </c>
      <c r="F25" s="35">
        <f t="shared" si="11"/>
        <v>133.57940000000002</v>
      </c>
      <c r="G25" s="35">
        <f t="shared" si="11"/>
        <v>172.27080000000001</v>
      </c>
      <c r="H25" s="35">
        <f t="shared" si="11"/>
        <v>207.1994</v>
      </c>
      <c r="I25" s="35">
        <f t="shared" si="11"/>
        <v>115.5834</v>
      </c>
      <c r="J25" s="35">
        <f t="shared" si="11"/>
        <v>146.22772500000002</v>
      </c>
      <c r="K25" s="35">
        <f t="shared" si="11"/>
        <v>133.96794999999997</v>
      </c>
      <c r="L25" s="35">
        <f t="shared" si="11"/>
        <v>118.4464</v>
      </c>
      <c r="M25" s="35">
        <f t="shared" ref="M25:R25" si="12">SUM(M14:M24)</f>
        <v>125.07220000000001</v>
      </c>
      <c r="N25" s="35">
        <f t="shared" si="12"/>
        <v>125.563</v>
      </c>
      <c r="O25" s="35">
        <f t="shared" si="12"/>
        <v>89.673249999999982</v>
      </c>
      <c r="P25" s="35">
        <f t="shared" si="12"/>
        <v>201.81082499999999</v>
      </c>
      <c r="Q25" s="35">
        <f t="shared" si="12"/>
        <v>138.32380000000001</v>
      </c>
      <c r="R25" s="35">
        <f t="shared" si="12"/>
        <v>110.951475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31" x14ac:dyDescent="0.2">
      <c r="A27" s="5" t="s">
        <v>56</v>
      </c>
      <c r="B27" s="34">
        <f t="shared" ref="B27:L27" si="13">B11-B25</f>
        <v>73.916474999999991</v>
      </c>
      <c r="C27" s="34">
        <f t="shared" si="13"/>
        <v>73.916474999999991</v>
      </c>
      <c r="D27" s="34">
        <f t="shared" si="13"/>
        <v>73.916474999999991</v>
      </c>
      <c r="E27" s="34">
        <f t="shared" si="13"/>
        <v>73.916474999999991</v>
      </c>
      <c r="F27" s="34">
        <f t="shared" si="13"/>
        <v>73.916474999999991</v>
      </c>
      <c r="G27" s="34">
        <f t="shared" si="13"/>
        <v>73.916474999999991</v>
      </c>
      <c r="H27" s="34">
        <f t="shared" si="13"/>
        <v>73.916474999999963</v>
      </c>
      <c r="I27" s="34">
        <f t="shared" si="13"/>
        <v>73.916474999999977</v>
      </c>
      <c r="J27" s="34">
        <f t="shared" si="13"/>
        <v>73.916474999999991</v>
      </c>
      <c r="K27" s="34">
        <f t="shared" si="13"/>
        <v>73.916474999999991</v>
      </c>
      <c r="L27" s="34">
        <f t="shared" si="13"/>
        <v>73.916474999999977</v>
      </c>
      <c r="M27" s="34">
        <f t="shared" ref="M27:R27" si="14">M11-M25</f>
        <v>73.916474999999991</v>
      </c>
      <c r="N27" s="34">
        <f t="shared" si="14"/>
        <v>73.916474999999977</v>
      </c>
      <c r="O27" s="34">
        <f t="shared" si="14"/>
        <v>73.916475000000005</v>
      </c>
      <c r="P27" s="34">
        <f t="shared" si="14"/>
        <v>73.91647500000002</v>
      </c>
      <c r="Q27" s="34">
        <f t="shared" si="14"/>
        <v>73.916474999999991</v>
      </c>
      <c r="R27" s="34">
        <f t="shared" si="14"/>
        <v>73.916475000000005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  <row r="32" spans="1:31" x14ac:dyDescent="0.2">
      <c r="A32" t="s">
        <v>18</v>
      </c>
    </row>
  </sheetData>
  <sheetProtection sheet="1" objects="1" scenarios="1"/>
  <phoneticPr fontId="2" type="noConversion"/>
  <conditionalFormatting sqref="B8:M8">
    <cfRule type="cellIs" dxfId="9" priority="18" stopIfTrue="1" operator="equal">
      <formula>$F$3</formula>
    </cfRule>
  </conditionalFormatting>
  <conditionalFormatting sqref="F7:J7">
    <cfRule type="cellIs" dxfId="8" priority="19" stopIfTrue="1" operator="equal">
      <formula>1</formula>
    </cfRule>
  </conditionalFormatting>
  <conditionalFormatting sqref="M8:R8">
    <cfRule type="cellIs" dxfId="7" priority="14" stopIfTrue="1" operator="equal">
      <formula>$F$3</formula>
    </cfRule>
  </conditionalFormatting>
  <conditionalFormatting sqref="B10">
    <cfRule type="expression" dxfId="6" priority="13">
      <formula>AA10=1</formula>
    </cfRule>
    <cfRule type="expression" dxfId="5" priority="20" stopIfTrue="1">
      <formula>AA6=1</formula>
    </cfRule>
  </conditionalFormatting>
  <conditionalFormatting sqref="F4">
    <cfRule type="expression" dxfId="4" priority="10" stopIfTrue="1">
      <formula>$Y$12=1</formula>
    </cfRule>
  </conditionalFormatting>
  <conditionalFormatting sqref="F5">
    <cfRule type="expression" dxfId="3" priority="9" stopIfTrue="1">
      <formula>$Y$12=1</formula>
    </cfRule>
  </conditionalFormatting>
  <conditionalFormatting sqref="F6">
    <cfRule type="expression" dxfId="2" priority="8" stopIfTrue="1">
      <formula>$Y$12=1</formula>
    </cfRule>
  </conditionalFormatting>
  <conditionalFormatting sqref="C10:R10">
    <cfRule type="expression" dxfId="1" priority="1">
      <formula>AB10=1</formula>
    </cfRule>
    <cfRule type="expression" dxfId="0" priority="2" stopIfTrue="1">
      <formula>AB6=1</formula>
    </cfRule>
  </conditionalFormatting>
  <dataValidations count="1">
    <dataValidation type="list" allowBlank="1" showInputMessage="1" showErrorMessage="1" sqref="F3" xr:uid="{00000000-0002-0000-0900-000000000000}">
      <formula1>$B$8:$R$8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31"/>
  <sheetViews>
    <sheetView showGridLines="0" workbookViewId="0">
      <pane xSplit="1" topLeftCell="B1" activePane="topRight" state="frozen"/>
      <selection pane="topRight" activeCell="M13" sqref="M13"/>
    </sheetView>
  </sheetViews>
  <sheetFormatPr defaultRowHeight="12.75" x14ac:dyDescent="0.2"/>
  <cols>
    <col min="1" max="1" width="13.42578125" customWidth="1"/>
    <col min="2" max="10" width="9.7109375" customWidth="1"/>
    <col min="23" max="26" width="9.140625" hidden="1" customWidth="1"/>
    <col min="27" max="35" width="8.85546875" hidden="1" customWidth="1"/>
    <col min="36" max="37" width="9.140625" customWidth="1"/>
  </cols>
  <sheetData>
    <row r="1" spans="1:35" x14ac:dyDescent="0.2">
      <c r="A1" s="2" t="s">
        <v>78</v>
      </c>
      <c r="B1" s="2"/>
      <c r="C1" s="2"/>
      <c r="G1" s="2"/>
      <c r="I1" s="22"/>
      <c r="J1" s="2"/>
    </row>
    <row r="2" spans="1:35" x14ac:dyDescent="0.2">
      <c r="C2" s="2"/>
      <c r="D2" s="2"/>
      <c r="Y2" s="25"/>
      <c r="Z2" s="25"/>
      <c r="AA2" s="4"/>
      <c r="AB2" s="4"/>
    </row>
    <row r="3" spans="1:35" x14ac:dyDescent="0.2">
      <c r="B3" s="22" t="s">
        <v>59</v>
      </c>
      <c r="C3" s="22"/>
      <c r="D3" s="22"/>
      <c r="E3" s="5"/>
      <c r="F3" s="24" t="s">
        <v>2</v>
      </c>
      <c r="Y3" s="4"/>
      <c r="Z3" s="4"/>
    </row>
    <row r="4" spans="1:35" x14ac:dyDescent="0.2">
      <c r="B4" s="5" t="s">
        <v>40</v>
      </c>
      <c r="C4" s="20" t="str">
        <f>F3</f>
        <v>Corn</v>
      </c>
      <c r="D4" s="5" t="s">
        <v>39</v>
      </c>
      <c r="E4" s="5"/>
      <c r="F4" s="9">
        <v>4.8</v>
      </c>
      <c r="G4" s="33" t="str">
        <f>IF(Y8=1,"","&lt;= enter cash price if no futures market")</f>
        <v/>
      </c>
      <c r="H4" s="15"/>
      <c r="I4" s="15"/>
      <c r="Y4" s="4"/>
      <c r="Z4" s="4"/>
      <c r="AA4" t="str">
        <f t="shared" ref="AA4:AI4" si="0">B8</f>
        <v>S. Wht</v>
      </c>
      <c r="AB4" t="str">
        <f t="shared" si="0"/>
        <v>Barley</v>
      </c>
      <c r="AC4" t="str">
        <f t="shared" si="0"/>
        <v>Corn</v>
      </c>
      <c r="AD4" t="str">
        <f t="shared" si="0"/>
        <v>Soybean</v>
      </c>
      <c r="AE4" t="str">
        <f t="shared" si="0"/>
        <v>Drybeans</v>
      </c>
      <c r="AF4" t="str">
        <f t="shared" si="0"/>
        <v>Oil Snflr</v>
      </c>
      <c r="AG4" t="str">
        <f t="shared" si="0"/>
        <v>Conf Snflr</v>
      </c>
      <c r="AH4" t="str">
        <f t="shared" si="0"/>
        <v>Oats</v>
      </c>
      <c r="AI4" t="str">
        <f t="shared" si="0"/>
        <v>W.Wht</v>
      </c>
    </row>
    <row r="5" spans="1:35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1</v>
      </c>
      <c r="AD5" s="23">
        <v>1</v>
      </c>
      <c r="AE5" s="23">
        <v>0</v>
      </c>
      <c r="AF5" s="23">
        <v>0</v>
      </c>
      <c r="AG5" s="23">
        <v>0</v>
      </c>
      <c r="AH5" s="23">
        <v>1</v>
      </c>
      <c r="AI5" s="23">
        <v>1</v>
      </c>
    </row>
    <row r="6" spans="1:35" x14ac:dyDescent="0.2">
      <c r="B6" s="5" t="s">
        <v>41</v>
      </c>
      <c r="C6" s="20" t="str">
        <f>F3</f>
        <v>Corn</v>
      </c>
      <c r="D6" s="5" t="s">
        <v>42</v>
      </c>
      <c r="E6" s="5"/>
      <c r="F6" s="21">
        <f>F4+F5</f>
        <v>4.3999999999999995</v>
      </c>
      <c r="G6" s="4"/>
      <c r="Y6" s="4" t="s">
        <v>60</v>
      </c>
      <c r="Z6" s="4"/>
      <c r="AA6">
        <f t="shared" ref="AA6:AI6" si="1">IF($F$3=B8,1,0)</f>
        <v>0</v>
      </c>
      <c r="AB6">
        <f t="shared" si="1"/>
        <v>0</v>
      </c>
      <c r="AC6">
        <f t="shared" si="1"/>
        <v>1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</row>
    <row r="7" spans="1:35" x14ac:dyDescent="0.2">
      <c r="F7" s="4"/>
      <c r="G7" s="4"/>
      <c r="H7" s="4"/>
      <c r="I7" s="4"/>
      <c r="Y7" s="25" t="s">
        <v>84</v>
      </c>
      <c r="Z7" s="4"/>
      <c r="AA7">
        <f>IF(AA5+AA6=2,1,0)</f>
        <v>0</v>
      </c>
      <c r="AB7">
        <f t="shared" ref="AB7:AI7" si="2">IF(AB5+AB6=2,1,0)</f>
        <v>0</v>
      </c>
      <c r="AC7">
        <f t="shared" si="2"/>
        <v>1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</row>
    <row r="8" spans="1:35" x14ac:dyDescent="0.2">
      <c r="A8" s="5"/>
      <c r="B8" s="17" t="s">
        <v>11</v>
      </c>
      <c r="C8" s="17" t="s">
        <v>4</v>
      </c>
      <c r="D8" s="17" t="s">
        <v>2</v>
      </c>
      <c r="E8" s="17" t="s">
        <v>3</v>
      </c>
      <c r="F8" s="17" t="s">
        <v>5</v>
      </c>
      <c r="G8" s="17" t="s">
        <v>6</v>
      </c>
      <c r="H8" s="17" t="s">
        <v>15</v>
      </c>
      <c r="I8" s="17" t="s">
        <v>12</v>
      </c>
      <c r="J8" s="17" t="s">
        <v>62</v>
      </c>
      <c r="Y8" s="26">
        <f>SUM(AA7:AI7)</f>
        <v>1</v>
      </c>
      <c r="Z8" s="25" t="s">
        <v>86</v>
      </c>
    </row>
    <row r="9" spans="1:35" x14ac:dyDescent="0.2">
      <c r="A9" s="5" t="s">
        <v>0</v>
      </c>
      <c r="B9" s="8">
        <v>65</v>
      </c>
      <c r="C9" s="8">
        <v>83</v>
      </c>
      <c r="D9" s="8">
        <v>162</v>
      </c>
      <c r="E9" s="8">
        <v>40</v>
      </c>
      <c r="F9" s="8">
        <v>2050</v>
      </c>
      <c r="G9" s="8">
        <v>1990</v>
      </c>
      <c r="H9" s="8">
        <v>1650</v>
      </c>
      <c r="I9" s="8">
        <v>100</v>
      </c>
      <c r="J9" s="8">
        <v>60</v>
      </c>
    </row>
    <row r="10" spans="1:35" x14ac:dyDescent="0.2">
      <c r="A10" s="19" t="s">
        <v>43</v>
      </c>
      <c r="B10" s="6">
        <f>IF($F$3=B8,$F$6,B11/B9)</f>
        <v>8.7518907692307693</v>
      </c>
      <c r="C10" s="6">
        <f t="shared" ref="C10:J10" si="3">IF($F$3=C8,$F$6,C11/C9)</f>
        <v>6.5434445783132533</v>
      </c>
      <c r="D10" s="6">
        <f t="shared" si="3"/>
        <v>4.3999999999999995</v>
      </c>
      <c r="E10" s="6">
        <f t="shared" si="3"/>
        <v>13.064608125000001</v>
      </c>
      <c r="F10" s="6">
        <f t="shared" si="3"/>
        <v>0.30402910975609759</v>
      </c>
      <c r="G10" s="6">
        <f t="shared" si="3"/>
        <v>0.28141610552763818</v>
      </c>
      <c r="H10" s="6">
        <f t="shared" si="3"/>
        <v>0.35591980303030307</v>
      </c>
      <c r="I10" s="6">
        <f t="shared" si="3"/>
        <v>5.1558019999999996</v>
      </c>
      <c r="J10" s="6">
        <f t="shared" si="3"/>
        <v>9.0326783333333331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1</v>
      </c>
      <c r="AF10" s="28">
        <v>1</v>
      </c>
      <c r="AG10" s="28">
        <v>1</v>
      </c>
      <c r="AH10" s="28">
        <v>0</v>
      </c>
      <c r="AI10" s="28">
        <v>0</v>
      </c>
    </row>
    <row r="11" spans="1:35" x14ac:dyDescent="0.2">
      <c r="A11" s="5" t="s">
        <v>1</v>
      </c>
      <c r="B11" s="34">
        <f t="shared" ref="B11:J11" si="4">IF($F$3=B8,B9*B10,$AA$17+B25)</f>
        <v>568.87289999999996</v>
      </c>
      <c r="C11" s="34">
        <f t="shared" si="4"/>
        <v>543.10590000000002</v>
      </c>
      <c r="D11" s="34">
        <f t="shared" si="4"/>
        <v>712.8</v>
      </c>
      <c r="E11" s="34">
        <f t="shared" si="4"/>
        <v>522.58432500000004</v>
      </c>
      <c r="F11" s="34">
        <f t="shared" si="4"/>
        <v>623.25967500000002</v>
      </c>
      <c r="G11" s="34">
        <f t="shared" si="4"/>
        <v>560.01805000000002</v>
      </c>
      <c r="H11" s="34">
        <f t="shared" si="4"/>
        <v>587.26767500000005</v>
      </c>
      <c r="I11" s="34">
        <f t="shared" si="4"/>
        <v>515.58019999999999</v>
      </c>
      <c r="J11" s="34">
        <f t="shared" si="4"/>
        <v>541.96069999999997</v>
      </c>
      <c r="Y11" s="27" t="s">
        <v>88</v>
      </c>
      <c r="AA11">
        <f t="shared" ref="AA11:AI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</row>
    <row r="12" spans="1:35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Y12" s="26">
        <f>SUM(AA11:AI11)</f>
        <v>0</v>
      </c>
      <c r="Z12" s="25" t="s">
        <v>87</v>
      </c>
    </row>
    <row r="13" spans="1:35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Y13" s="4"/>
      <c r="Z13" s="4"/>
    </row>
    <row r="14" spans="1:35" x14ac:dyDescent="0.2">
      <c r="A14" s="5" t="s">
        <v>45</v>
      </c>
      <c r="B14" s="9">
        <v>23</v>
      </c>
      <c r="C14" s="9">
        <v>19</v>
      </c>
      <c r="D14" s="9">
        <v>100.5</v>
      </c>
      <c r="E14" s="9">
        <v>65.8</v>
      </c>
      <c r="F14" s="9">
        <v>61.88</v>
      </c>
      <c r="G14" s="9">
        <v>37.200000000000003</v>
      </c>
      <c r="H14" s="9">
        <v>55</v>
      </c>
      <c r="I14" s="9">
        <v>12.5</v>
      </c>
      <c r="J14" s="9">
        <v>11.7</v>
      </c>
      <c r="AA14" t="s">
        <v>16</v>
      </c>
    </row>
    <row r="15" spans="1:35" x14ac:dyDescent="0.2">
      <c r="A15" s="5" t="s">
        <v>46</v>
      </c>
      <c r="B15" s="10">
        <v>21</v>
      </c>
      <c r="C15" s="10">
        <v>19.7</v>
      </c>
      <c r="D15" s="10">
        <v>28</v>
      </c>
      <c r="E15" s="10">
        <v>35</v>
      </c>
      <c r="F15" s="10">
        <v>46.9</v>
      </c>
      <c r="G15" s="10">
        <v>27.7</v>
      </c>
      <c r="H15" s="10">
        <v>29.9</v>
      </c>
      <c r="I15" s="10">
        <v>5.4</v>
      </c>
      <c r="J15" s="10">
        <v>24.5</v>
      </c>
      <c r="AA15">
        <f t="shared" ref="AA15:AI15" si="6">IF($F$3=B8,B27,0)</f>
        <v>0</v>
      </c>
      <c r="AB15">
        <f t="shared" si="6"/>
        <v>0</v>
      </c>
      <c r="AC15">
        <f t="shared" si="6"/>
        <v>371.46904999999998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</row>
    <row r="16" spans="1:35" x14ac:dyDescent="0.2">
      <c r="A16" s="5" t="s">
        <v>47</v>
      </c>
      <c r="B16" s="10">
        <v>17</v>
      </c>
      <c r="C16" s="10">
        <v>17</v>
      </c>
      <c r="D16" s="10">
        <v>0</v>
      </c>
      <c r="E16" s="10">
        <v>0</v>
      </c>
      <c r="F16" s="10">
        <v>20</v>
      </c>
      <c r="G16" s="10">
        <v>0</v>
      </c>
      <c r="H16" s="10">
        <v>0</v>
      </c>
      <c r="I16" s="10">
        <v>0</v>
      </c>
      <c r="J16" s="10">
        <v>9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4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AA17">
        <f>SUM(AA15:AI15)</f>
        <v>371.46904999999998</v>
      </c>
    </row>
    <row r="18" spans="1:31" x14ac:dyDescent="0.2">
      <c r="A18" s="5" t="s">
        <v>49</v>
      </c>
      <c r="B18" s="10">
        <v>82.24</v>
      </c>
      <c r="C18" s="10">
        <v>62.39</v>
      </c>
      <c r="D18" s="10">
        <v>106.63</v>
      </c>
      <c r="E18" s="10">
        <v>3.3</v>
      </c>
      <c r="F18" s="10">
        <v>49.15</v>
      </c>
      <c r="G18" s="10">
        <v>46.5</v>
      </c>
      <c r="H18" s="10">
        <v>36.619999999999997</v>
      </c>
      <c r="I18" s="10">
        <v>64.94</v>
      </c>
      <c r="J18" s="10">
        <v>75.05</v>
      </c>
    </row>
    <row r="19" spans="1:31" x14ac:dyDescent="0.2">
      <c r="A19" s="5" t="s">
        <v>50</v>
      </c>
      <c r="B19" s="10">
        <v>5</v>
      </c>
      <c r="C19" s="10">
        <v>4</v>
      </c>
      <c r="D19" s="10">
        <v>11</v>
      </c>
      <c r="E19" s="10">
        <v>6</v>
      </c>
      <c r="F19" s="10">
        <v>15</v>
      </c>
      <c r="G19" s="10">
        <v>10</v>
      </c>
      <c r="H19" s="10">
        <v>15</v>
      </c>
      <c r="I19" s="10">
        <v>9.5</v>
      </c>
      <c r="J19" s="10">
        <v>5</v>
      </c>
      <c r="AA19" s="29" t="s">
        <v>89</v>
      </c>
      <c r="AE19" s="30">
        <v>4.4999999999999998E-2</v>
      </c>
    </row>
    <row r="20" spans="1:31" x14ac:dyDescent="0.2">
      <c r="A20" s="5" t="s">
        <v>51</v>
      </c>
      <c r="B20" s="10">
        <v>14.82</v>
      </c>
      <c r="C20" s="10">
        <v>15.51</v>
      </c>
      <c r="D20" s="10">
        <v>20.89</v>
      </c>
      <c r="E20" s="10">
        <v>12.19</v>
      </c>
      <c r="F20" s="10">
        <v>13.64</v>
      </c>
      <c r="G20" s="10">
        <v>14.18</v>
      </c>
      <c r="H20" s="10">
        <v>13.71</v>
      </c>
      <c r="I20" s="10">
        <v>17.12</v>
      </c>
      <c r="J20" s="10">
        <v>13.21</v>
      </c>
    </row>
    <row r="21" spans="1:31" x14ac:dyDescent="0.2">
      <c r="A21" s="5" t="s">
        <v>52</v>
      </c>
      <c r="B21" s="10">
        <v>21.75</v>
      </c>
      <c r="C21" s="10">
        <v>22.01</v>
      </c>
      <c r="D21" s="10">
        <v>29.57</v>
      </c>
      <c r="E21" s="10">
        <v>20</v>
      </c>
      <c r="F21" s="10">
        <v>22.93</v>
      </c>
      <c r="G21" s="10">
        <v>20.68</v>
      </c>
      <c r="H21" s="10">
        <v>20.350000000000001</v>
      </c>
      <c r="I21" s="10">
        <v>23.23</v>
      </c>
      <c r="J21" s="10">
        <v>20.03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28.98</v>
      </c>
      <c r="E22" s="10">
        <v>0</v>
      </c>
      <c r="F22" s="10">
        <v>0</v>
      </c>
      <c r="G22" s="10">
        <v>6.39</v>
      </c>
      <c r="H22" s="10">
        <v>5.22</v>
      </c>
      <c r="I22" s="10">
        <v>0</v>
      </c>
      <c r="J22" s="10">
        <v>0</v>
      </c>
    </row>
    <row r="23" spans="1:31" x14ac:dyDescent="0.2">
      <c r="A23" s="5" t="s">
        <v>53</v>
      </c>
      <c r="B23" s="10">
        <v>8.25</v>
      </c>
      <c r="C23" s="10">
        <v>8.25</v>
      </c>
      <c r="D23" s="10">
        <v>8.25</v>
      </c>
      <c r="E23" s="10">
        <v>1.5</v>
      </c>
      <c r="F23" s="10">
        <v>16.75</v>
      </c>
      <c r="G23" s="10">
        <v>16.75</v>
      </c>
      <c r="H23" s="10">
        <v>25.25</v>
      </c>
      <c r="I23" s="10">
        <v>8.25</v>
      </c>
      <c r="J23" s="10">
        <v>8.25</v>
      </c>
    </row>
    <row r="24" spans="1:31" x14ac:dyDescent="0.2">
      <c r="A24" s="5" t="s">
        <v>54</v>
      </c>
      <c r="B24" s="18">
        <f t="shared" ref="B24:J24" si="7">SUM(B14:B23)*$AE$19*6/12</f>
        <v>4.3438499999999998</v>
      </c>
      <c r="C24" s="18">
        <f t="shared" si="7"/>
        <v>3.7768499999999996</v>
      </c>
      <c r="D24" s="18">
        <f t="shared" si="7"/>
        <v>7.5109499999999985</v>
      </c>
      <c r="E24" s="18">
        <f t="shared" si="7"/>
        <v>3.3252749999999995</v>
      </c>
      <c r="F24" s="18">
        <f t="shared" si="7"/>
        <v>5.5406249999999995</v>
      </c>
      <c r="G24" s="18">
        <f t="shared" si="7"/>
        <v>4.149</v>
      </c>
      <c r="H24" s="18">
        <f t="shared" si="7"/>
        <v>4.7486249999999997</v>
      </c>
      <c r="I24" s="18">
        <f t="shared" si="7"/>
        <v>3.1711499999999995</v>
      </c>
      <c r="J24" s="18">
        <f t="shared" si="7"/>
        <v>3.7516500000000002</v>
      </c>
    </row>
    <row r="25" spans="1:31" x14ac:dyDescent="0.2">
      <c r="A25" s="5" t="s">
        <v>55</v>
      </c>
      <c r="B25" s="35">
        <f t="shared" ref="B25:J25" si="8">SUM(B14:B24)</f>
        <v>197.40385000000001</v>
      </c>
      <c r="C25" s="35">
        <f t="shared" si="8"/>
        <v>171.63684999999998</v>
      </c>
      <c r="D25" s="35">
        <f t="shared" si="8"/>
        <v>341.33094999999997</v>
      </c>
      <c r="E25" s="35">
        <f t="shared" si="8"/>
        <v>151.115275</v>
      </c>
      <c r="F25" s="35">
        <f t="shared" si="8"/>
        <v>251.79062500000001</v>
      </c>
      <c r="G25" s="35">
        <f t="shared" si="8"/>
        <v>188.54900000000001</v>
      </c>
      <c r="H25" s="35">
        <f t="shared" si="8"/>
        <v>215.79862500000002</v>
      </c>
      <c r="I25" s="35">
        <f t="shared" si="8"/>
        <v>144.11115000000001</v>
      </c>
      <c r="J25" s="35">
        <f t="shared" si="8"/>
        <v>170.49165000000002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</row>
    <row r="27" spans="1:31" x14ac:dyDescent="0.2">
      <c r="A27" s="5" t="s">
        <v>56</v>
      </c>
      <c r="B27" s="34">
        <f t="shared" ref="B27:J27" si="9">B11-B25</f>
        <v>371.46904999999992</v>
      </c>
      <c r="C27" s="34">
        <f t="shared" si="9"/>
        <v>371.46905000000004</v>
      </c>
      <c r="D27" s="34">
        <f t="shared" si="9"/>
        <v>371.46904999999998</v>
      </c>
      <c r="E27" s="34">
        <f t="shared" si="9"/>
        <v>371.46905000000004</v>
      </c>
      <c r="F27" s="34">
        <f t="shared" si="9"/>
        <v>371.46905000000004</v>
      </c>
      <c r="G27" s="34">
        <f t="shared" si="9"/>
        <v>371.46905000000004</v>
      </c>
      <c r="H27" s="34">
        <f t="shared" si="9"/>
        <v>371.46905000000004</v>
      </c>
      <c r="I27" s="34">
        <f t="shared" si="9"/>
        <v>371.46904999999998</v>
      </c>
      <c r="J27" s="34">
        <f t="shared" si="9"/>
        <v>371.46904999999992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J8">
    <cfRule type="cellIs" dxfId="96" priority="7" stopIfTrue="1" operator="equal">
      <formula>$F$3</formula>
    </cfRule>
  </conditionalFormatting>
  <conditionalFormatting sqref="F7:I7">
    <cfRule type="cellIs" dxfId="95" priority="8" stopIfTrue="1" operator="equal">
      <formula>1</formula>
    </cfRule>
  </conditionalFormatting>
  <conditionalFormatting sqref="I10">
    <cfRule type="expression" dxfId="94" priority="6">
      <formula>AH10=1</formula>
    </cfRule>
    <cfRule type="expression" dxfId="93" priority="9" stopIfTrue="1">
      <formula>AH6=1</formula>
    </cfRule>
  </conditionalFormatting>
  <conditionalFormatting sqref="F4">
    <cfRule type="expression" dxfId="92" priority="5" stopIfTrue="1">
      <formula>$Y$12=1</formula>
    </cfRule>
  </conditionalFormatting>
  <conditionalFormatting sqref="F5">
    <cfRule type="expression" dxfId="91" priority="4" stopIfTrue="1">
      <formula>$Y$12=1</formula>
    </cfRule>
  </conditionalFormatting>
  <conditionalFormatting sqref="F6">
    <cfRule type="expression" dxfId="90" priority="3" stopIfTrue="1">
      <formula>$Y$12=1</formula>
    </cfRule>
  </conditionalFormatting>
  <conditionalFormatting sqref="J10">
    <cfRule type="expression" dxfId="89" priority="1">
      <formula>AI10=1</formula>
    </cfRule>
    <cfRule type="expression" dxfId="88" priority="2" stopIfTrue="1">
      <formula>AI6=1</formula>
    </cfRule>
  </conditionalFormatting>
  <conditionalFormatting sqref="B10:H10">
    <cfRule type="expression" dxfId="87" priority="25">
      <formula>AA10=1</formula>
    </cfRule>
    <cfRule type="expression" dxfId="86" priority="26" stopIfTrue="1">
      <formula>AA6=1</formula>
    </cfRule>
  </conditionalFormatting>
  <dataValidations count="1">
    <dataValidation type="list" allowBlank="1" showInputMessage="1" showErrorMessage="1" sqref="F3" xr:uid="{00000000-0002-0000-0100-000000000000}">
      <formula1>$B$8:$J$8</formula1>
    </dataValidation>
  </dataValidations>
  <pageMargins left="0.5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31"/>
  <sheetViews>
    <sheetView showGridLines="0" workbookViewId="0">
      <pane xSplit="1" topLeftCell="B1" activePane="topRight" state="frozen"/>
      <selection pane="topRight" activeCell="F6" sqref="F6"/>
    </sheetView>
  </sheetViews>
  <sheetFormatPr defaultRowHeight="12.75" x14ac:dyDescent="0.2"/>
  <cols>
    <col min="1" max="1" width="13.42578125" customWidth="1"/>
    <col min="2" max="15" width="9.7109375" customWidth="1"/>
    <col min="23" max="23" width="9.140625" customWidth="1"/>
    <col min="24" max="26" width="9.140625" hidden="1" customWidth="1"/>
    <col min="27" max="40" width="8.85546875" hidden="1" customWidth="1"/>
    <col min="41" max="41" width="9.140625" hidden="1" customWidth="1"/>
  </cols>
  <sheetData>
    <row r="1" spans="1:40" x14ac:dyDescent="0.2">
      <c r="A1" s="2" t="s">
        <v>77</v>
      </c>
      <c r="B1" s="2"/>
      <c r="C1" s="2"/>
      <c r="G1" s="2"/>
      <c r="J1" s="22"/>
      <c r="O1" s="2"/>
    </row>
    <row r="2" spans="1:40" x14ac:dyDescent="0.2">
      <c r="C2" s="2"/>
      <c r="D2" s="2"/>
      <c r="Y2" s="25"/>
      <c r="Z2" s="25"/>
      <c r="AA2" s="4"/>
      <c r="AB2" s="4"/>
    </row>
    <row r="3" spans="1:40" x14ac:dyDescent="0.2">
      <c r="B3" s="22" t="s">
        <v>59</v>
      </c>
      <c r="C3" s="22"/>
      <c r="D3" s="22"/>
      <c r="E3" s="5"/>
      <c r="F3" s="24" t="s">
        <v>11</v>
      </c>
      <c r="Y3" s="4"/>
      <c r="Z3" s="4"/>
    </row>
    <row r="4" spans="1:40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5.9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N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W.Wht</v>
      </c>
    </row>
    <row r="5" spans="1:40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1</v>
      </c>
    </row>
    <row r="6" spans="1:40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5.5</v>
      </c>
      <c r="G6" s="4"/>
      <c r="Y6" s="4" t="s">
        <v>60</v>
      </c>
      <c r="Z6" s="4"/>
      <c r="AA6">
        <f t="shared" ref="AA6:AN6" si="1">IF($F$3=B8,1,0)</f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</row>
    <row r="7" spans="1:40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N7" si="2">IF(AB5+AB6=2,1,0)</f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</row>
    <row r="8" spans="1:40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62</v>
      </c>
      <c r="Y8" s="26">
        <f>SUM(AA7:AN7)</f>
        <v>1</v>
      </c>
      <c r="Z8" s="25" t="s">
        <v>86</v>
      </c>
    </row>
    <row r="9" spans="1:40" x14ac:dyDescent="0.2">
      <c r="A9" s="5" t="s">
        <v>0</v>
      </c>
      <c r="B9" s="8">
        <v>62</v>
      </c>
      <c r="C9" s="8">
        <v>62</v>
      </c>
      <c r="D9" s="8">
        <v>74</v>
      </c>
      <c r="E9" s="8">
        <v>136</v>
      </c>
      <c r="F9" s="8">
        <v>34</v>
      </c>
      <c r="G9" s="8">
        <v>1710</v>
      </c>
      <c r="H9" s="8">
        <v>1690</v>
      </c>
      <c r="I9" s="8">
        <v>1230</v>
      </c>
      <c r="J9" s="8">
        <v>1970</v>
      </c>
      <c r="K9" s="8">
        <v>23</v>
      </c>
      <c r="L9" s="8">
        <v>41</v>
      </c>
      <c r="M9" s="8">
        <v>107</v>
      </c>
      <c r="N9" s="8">
        <v>900</v>
      </c>
      <c r="O9" s="8">
        <v>55</v>
      </c>
    </row>
    <row r="10" spans="1:40" x14ac:dyDescent="0.2">
      <c r="A10" s="19" t="s">
        <v>43</v>
      </c>
      <c r="B10" s="6">
        <f>IF($F$3=B8,$F$6,B11/B9)</f>
        <v>5.5</v>
      </c>
      <c r="C10" s="6">
        <f t="shared" ref="C10:O10" si="3">IF($F$3=C8,$F$6,C11/C9)</f>
        <v>5.5824596774193544</v>
      </c>
      <c r="D10" s="6">
        <f t="shared" si="3"/>
        <v>4.1823888513513507</v>
      </c>
      <c r="E10" s="6">
        <f t="shared" si="3"/>
        <v>3.2791900735294113</v>
      </c>
      <c r="F10" s="6">
        <f t="shared" si="3"/>
        <v>8.4989698529411761</v>
      </c>
      <c r="G10" s="6">
        <f t="shared" si="3"/>
        <v>0.2271542543859649</v>
      </c>
      <c r="H10" s="6">
        <f t="shared" si="3"/>
        <v>0.19161065088757395</v>
      </c>
      <c r="I10" s="6">
        <f t="shared" si="3"/>
        <v>0.28240646341463416</v>
      </c>
      <c r="J10" s="6">
        <f t="shared" si="3"/>
        <v>0.17879026649746191</v>
      </c>
      <c r="K10" s="6">
        <f t="shared" si="3"/>
        <v>11.751918478260871</v>
      </c>
      <c r="L10" s="6">
        <f t="shared" si="3"/>
        <v>6.9207371951219514</v>
      </c>
      <c r="M10" s="6">
        <f t="shared" si="3"/>
        <v>2.8309521028037383</v>
      </c>
      <c r="N10" s="6">
        <f t="shared" si="3"/>
        <v>0.27504833333333334</v>
      </c>
      <c r="O10" s="6">
        <f t="shared" si="3"/>
        <v>5.6171749999999996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0</v>
      </c>
    </row>
    <row r="11" spans="1:40" x14ac:dyDescent="0.2">
      <c r="A11" s="5" t="s">
        <v>1</v>
      </c>
      <c r="B11" s="34">
        <f t="shared" ref="B11:O11" si="4">IF($F$3=B8,B9*B10,$AA$17+B25)</f>
        <v>341</v>
      </c>
      <c r="C11" s="34">
        <f t="shared" si="4"/>
        <v>346.11249999999995</v>
      </c>
      <c r="D11" s="34">
        <f t="shared" si="4"/>
        <v>309.49677499999996</v>
      </c>
      <c r="E11" s="34">
        <f t="shared" si="4"/>
        <v>445.96984999999995</v>
      </c>
      <c r="F11" s="34">
        <f t="shared" si="4"/>
        <v>288.96497499999998</v>
      </c>
      <c r="G11" s="34">
        <f t="shared" si="4"/>
        <v>388.43377499999997</v>
      </c>
      <c r="H11" s="34">
        <f t="shared" si="4"/>
        <v>323.822</v>
      </c>
      <c r="I11" s="34">
        <f t="shared" si="4"/>
        <v>347.35995000000003</v>
      </c>
      <c r="J11" s="34">
        <f t="shared" si="4"/>
        <v>352.21682499999997</v>
      </c>
      <c r="K11" s="34">
        <f t="shared" si="4"/>
        <v>270.29412500000001</v>
      </c>
      <c r="L11" s="34">
        <f t="shared" si="4"/>
        <v>283.750225</v>
      </c>
      <c r="M11" s="34">
        <f t="shared" si="4"/>
        <v>302.91187500000001</v>
      </c>
      <c r="N11" s="34">
        <f t="shared" si="4"/>
        <v>247.54349999999999</v>
      </c>
      <c r="O11" s="34">
        <f t="shared" si="4"/>
        <v>308.94462499999997</v>
      </c>
      <c r="Y11" s="27" t="s">
        <v>88</v>
      </c>
      <c r="AA11">
        <f t="shared" ref="AA11:AN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</row>
    <row r="12" spans="1:40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Y12" s="26">
        <f>SUM(AA11:AN11)</f>
        <v>0</v>
      </c>
      <c r="Z12" s="25" t="s">
        <v>87</v>
      </c>
    </row>
    <row r="13" spans="1:40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Y13" s="4"/>
      <c r="Z13" s="4"/>
    </row>
    <row r="14" spans="1:40" x14ac:dyDescent="0.2">
      <c r="A14" s="5" t="s">
        <v>45</v>
      </c>
      <c r="B14" s="9">
        <v>23</v>
      </c>
      <c r="C14" s="9">
        <v>23.5</v>
      </c>
      <c r="D14" s="9">
        <v>19</v>
      </c>
      <c r="E14" s="9">
        <v>84.74</v>
      </c>
      <c r="F14" s="9">
        <v>65.8</v>
      </c>
      <c r="G14" s="9">
        <v>61.88</v>
      </c>
      <c r="H14" s="9">
        <v>37.200000000000003</v>
      </c>
      <c r="I14" s="9">
        <v>55</v>
      </c>
      <c r="J14" s="9">
        <v>56.5</v>
      </c>
      <c r="K14" s="9">
        <v>18.5</v>
      </c>
      <c r="L14" s="9">
        <v>42</v>
      </c>
      <c r="M14" s="9">
        <v>12.5</v>
      </c>
      <c r="N14" s="9">
        <v>25.2</v>
      </c>
      <c r="O14" s="9">
        <v>11.7</v>
      </c>
      <c r="AA14" t="s">
        <v>16</v>
      </c>
    </row>
    <row r="15" spans="1:40" x14ac:dyDescent="0.2">
      <c r="A15" s="5" t="s">
        <v>46</v>
      </c>
      <c r="B15" s="10">
        <v>22.5</v>
      </c>
      <c r="C15" s="10">
        <v>22.5</v>
      </c>
      <c r="D15" s="10">
        <v>19.7</v>
      </c>
      <c r="E15" s="10">
        <v>27</v>
      </c>
      <c r="F15" s="10">
        <v>28</v>
      </c>
      <c r="G15" s="10">
        <v>46.9</v>
      </c>
      <c r="H15" s="10">
        <v>27.7</v>
      </c>
      <c r="I15" s="10">
        <v>29.9</v>
      </c>
      <c r="J15" s="10">
        <v>23.1</v>
      </c>
      <c r="K15" s="10">
        <v>24.7</v>
      </c>
      <c r="L15" s="10">
        <v>32.299999999999997</v>
      </c>
      <c r="M15" s="10">
        <v>5.4</v>
      </c>
      <c r="N15" s="10">
        <v>14</v>
      </c>
      <c r="O15" s="10">
        <v>24.5</v>
      </c>
      <c r="AA15">
        <f t="shared" ref="AA15:AN15" si="6">IF($F$3=B8,B27,0)</f>
        <v>144.93562499999999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</row>
    <row r="16" spans="1:40" x14ac:dyDescent="0.2">
      <c r="A16" s="5" t="s">
        <v>47</v>
      </c>
      <c r="B16" s="10">
        <v>17</v>
      </c>
      <c r="C16" s="10">
        <v>17</v>
      </c>
      <c r="D16" s="10">
        <v>17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1.5</v>
      </c>
      <c r="M16" s="10">
        <v>0</v>
      </c>
      <c r="N16" s="10">
        <v>0</v>
      </c>
      <c r="O16" s="10">
        <v>9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AA17">
        <f>SUM(AA15:AN15)</f>
        <v>144.93562499999999</v>
      </c>
    </row>
    <row r="18" spans="1:31" x14ac:dyDescent="0.2">
      <c r="A18" s="5" t="s">
        <v>49</v>
      </c>
      <c r="B18" s="10">
        <v>77.150000000000006</v>
      </c>
      <c r="C18" s="10">
        <v>77.150000000000006</v>
      </c>
      <c r="D18" s="10">
        <v>53.62</v>
      </c>
      <c r="E18" s="10">
        <v>86.92</v>
      </c>
      <c r="F18" s="10">
        <v>2.8</v>
      </c>
      <c r="G18" s="10">
        <v>35.880000000000003</v>
      </c>
      <c r="H18" s="10">
        <v>37</v>
      </c>
      <c r="I18" s="10">
        <v>23.64</v>
      </c>
      <c r="J18" s="10">
        <v>72.5</v>
      </c>
      <c r="K18" s="10">
        <v>27.11</v>
      </c>
      <c r="L18" s="10">
        <v>8.2899999999999991</v>
      </c>
      <c r="M18" s="10">
        <v>69.489999999999995</v>
      </c>
      <c r="N18" s="10">
        <v>23.36</v>
      </c>
      <c r="O18" s="10">
        <v>67.069999999999993</v>
      </c>
    </row>
    <row r="19" spans="1:31" x14ac:dyDescent="0.2">
      <c r="A19" s="5" t="s">
        <v>50</v>
      </c>
      <c r="B19" s="10">
        <v>7.5</v>
      </c>
      <c r="C19" s="10">
        <v>12</v>
      </c>
      <c r="D19" s="10">
        <v>6.5</v>
      </c>
      <c r="E19" s="10">
        <v>14</v>
      </c>
      <c r="F19" s="10">
        <v>7</v>
      </c>
      <c r="G19" s="10">
        <v>20</v>
      </c>
      <c r="H19" s="10">
        <v>12</v>
      </c>
      <c r="I19" s="10">
        <v>17.5</v>
      </c>
      <c r="J19" s="10">
        <v>10.5</v>
      </c>
      <c r="K19" s="10">
        <v>15</v>
      </c>
      <c r="L19" s="10">
        <v>10</v>
      </c>
      <c r="M19" s="10">
        <v>18</v>
      </c>
      <c r="N19" s="10">
        <v>0</v>
      </c>
      <c r="O19" s="10">
        <v>7</v>
      </c>
      <c r="AA19" s="29" t="s">
        <v>89</v>
      </c>
      <c r="AE19" s="30">
        <v>4.4999999999999998E-2</v>
      </c>
    </row>
    <row r="20" spans="1:31" x14ac:dyDescent="0.2">
      <c r="A20" s="5" t="s">
        <v>51</v>
      </c>
      <c r="B20" s="10">
        <v>14.69</v>
      </c>
      <c r="C20" s="10">
        <v>14.69</v>
      </c>
      <c r="D20" s="10">
        <v>15.12</v>
      </c>
      <c r="E20" s="10">
        <v>19.8</v>
      </c>
      <c r="F20" s="10">
        <v>11.93</v>
      </c>
      <c r="G20" s="10">
        <v>13.77</v>
      </c>
      <c r="H20" s="10">
        <v>13.76</v>
      </c>
      <c r="I20" s="10">
        <v>13.12</v>
      </c>
      <c r="J20" s="10">
        <v>12.38</v>
      </c>
      <c r="K20" s="10">
        <v>13.79</v>
      </c>
      <c r="L20" s="10">
        <v>13.67</v>
      </c>
      <c r="M20" s="10">
        <v>17.43</v>
      </c>
      <c r="N20" s="10">
        <v>11.43</v>
      </c>
      <c r="O20" s="10">
        <v>12.99</v>
      </c>
    </row>
    <row r="21" spans="1:31" x14ac:dyDescent="0.2">
      <c r="A21" s="5" t="s">
        <v>52</v>
      </c>
      <c r="B21" s="10">
        <v>21.66</v>
      </c>
      <c r="C21" s="10">
        <v>21.66</v>
      </c>
      <c r="D21" s="10">
        <v>21.75</v>
      </c>
      <c r="E21" s="10">
        <v>28.86</v>
      </c>
      <c r="F21" s="10">
        <v>19.829999999999998</v>
      </c>
      <c r="G21" s="10">
        <v>22.96</v>
      </c>
      <c r="H21" s="10">
        <v>20.38</v>
      </c>
      <c r="I21" s="10">
        <v>19.96</v>
      </c>
      <c r="J21" s="10">
        <v>19.489999999999998</v>
      </c>
      <c r="K21" s="10">
        <v>22</v>
      </c>
      <c r="L21" s="10">
        <v>22</v>
      </c>
      <c r="M21" s="10">
        <v>23.43</v>
      </c>
      <c r="N21" s="10">
        <v>18.86</v>
      </c>
      <c r="O21" s="10">
        <v>19.89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24.84</v>
      </c>
      <c r="F22" s="10">
        <v>0</v>
      </c>
      <c r="G22" s="10">
        <v>0</v>
      </c>
      <c r="H22" s="10">
        <v>5.16</v>
      </c>
      <c r="I22" s="10">
        <v>3.6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1:31" x14ac:dyDescent="0.2">
      <c r="A23" s="5" t="s">
        <v>53</v>
      </c>
      <c r="B23" s="10">
        <v>8.25</v>
      </c>
      <c r="C23" s="10">
        <v>8.25</v>
      </c>
      <c r="D23" s="10">
        <v>8.25</v>
      </c>
      <c r="E23" s="10">
        <v>8.25</v>
      </c>
      <c r="F23" s="10">
        <v>1.5</v>
      </c>
      <c r="G23" s="10">
        <v>16.75</v>
      </c>
      <c r="H23" s="10">
        <v>16.75</v>
      </c>
      <c r="I23" s="10">
        <v>25.25</v>
      </c>
      <c r="J23" s="10">
        <v>8.25</v>
      </c>
      <c r="K23" s="10">
        <v>1.5</v>
      </c>
      <c r="L23" s="10">
        <v>6</v>
      </c>
      <c r="M23" s="10">
        <v>8.25</v>
      </c>
      <c r="N23" s="10">
        <v>1.5</v>
      </c>
      <c r="O23" s="10">
        <v>8.25</v>
      </c>
    </row>
    <row r="24" spans="1:31" x14ac:dyDescent="0.2">
      <c r="A24" s="5" t="s">
        <v>54</v>
      </c>
      <c r="B24" s="18">
        <f t="shared" ref="B24:O24" si="7">SUM(B14:B23)*$AE$19*6/12</f>
        <v>4.3143750000000001</v>
      </c>
      <c r="C24" s="18">
        <f t="shared" si="7"/>
        <v>4.4268749999999999</v>
      </c>
      <c r="D24" s="18">
        <f t="shared" si="7"/>
        <v>3.6211499999999996</v>
      </c>
      <c r="E24" s="18">
        <f t="shared" si="7"/>
        <v>6.6242249999999991</v>
      </c>
      <c r="F24" s="18">
        <f t="shared" si="7"/>
        <v>3.1693500000000001</v>
      </c>
      <c r="G24" s="18">
        <f t="shared" si="7"/>
        <v>5.3581499999999993</v>
      </c>
      <c r="H24" s="18">
        <f t="shared" si="7"/>
        <v>3.9363749999999995</v>
      </c>
      <c r="I24" s="18">
        <f t="shared" si="7"/>
        <v>4.4543250000000008</v>
      </c>
      <c r="J24" s="18">
        <f t="shared" si="7"/>
        <v>4.5611999999999995</v>
      </c>
      <c r="K24" s="18">
        <f t="shared" si="7"/>
        <v>2.7584999999999997</v>
      </c>
      <c r="L24" s="18">
        <f t="shared" si="7"/>
        <v>3.0545999999999993</v>
      </c>
      <c r="M24" s="18">
        <f t="shared" si="7"/>
        <v>3.4762499999999998</v>
      </c>
      <c r="N24" s="18">
        <f t="shared" si="7"/>
        <v>2.2578750000000003</v>
      </c>
      <c r="O24" s="18">
        <f t="shared" si="7"/>
        <v>3.6089999999999995</v>
      </c>
    </row>
    <row r="25" spans="1:31" x14ac:dyDescent="0.2">
      <c r="A25" s="5" t="s">
        <v>55</v>
      </c>
      <c r="B25" s="35">
        <f t="shared" ref="B25:O25" si="8">SUM(B14:B24)</f>
        <v>196.06437500000001</v>
      </c>
      <c r="C25" s="35">
        <f t="shared" si="8"/>
        <v>201.176875</v>
      </c>
      <c r="D25" s="35">
        <f t="shared" si="8"/>
        <v>164.56115</v>
      </c>
      <c r="E25" s="35">
        <f t="shared" si="8"/>
        <v>301.03422499999999</v>
      </c>
      <c r="F25" s="35">
        <f t="shared" si="8"/>
        <v>144.02935000000002</v>
      </c>
      <c r="G25" s="35">
        <f t="shared" si="8"/>
        <v>243.49815000000001</v>
      </c>
      <c r="H25" s="35">
        <f t="shared" si="8"/>
        <v>178.88637499999999</v>
      </c>
      <c r="I25" s="35">
        <f t="shared" si="8"/>
        <v>202.42432500000004</v>
      </c>
      <c r="J25" s="35">
        <f t="shared" si="8"/>
        <v>207.28120000000001</v>
      </c>
      <c r="K25" s="35">
        <f t="shared" si="8"/>
        <v>125.35849999999999</v>
      </c>
      <c r="L25" s="35">
        <f t="shared" si="8"/>
        <v>138.81459999999998</v>
      </c>
      <c r="M25" s="35">
        <f t="shared" si="8"/>
        <v>157.97624999999999</v>
      </c>
      <c r="N25" s="35">
        <f t="shared" si="8"/>
        <v>102.60787500000001</v>
      </c>
      <c r="O25" s="35">
        <f t="shared" si="8"/>
        <v>164.00899999999999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31" x14ac:dyDescent="0.2">
      <c r="A27" s="5" t="s">
        <v>56</v>
      </c>
      <c r="B27" s="34">
        <f t="shared" ref="B27:O27" si="9">B11-B25</f>
        <v>144.93562499999999</v>
      </c>
      <c r="C27" s="34">
        <f t="shared" si="9"/>
        <v>144.93562499999996</v>
      </c>
      <c r="D27" s="34">
        <f t="shared" si="9"/>
        <v>144.93562499999996</v>
      </c>
      <c r="E27" s="34">
        <f t="shared" si="9"/>
        <v>144.93562499999996</v>
      </c>
      <c r="F27" s="34">
        <f t="shared" si="9"/>
        <v>144.93562499999996</v>
      </c>
      <c r="G27" s="34">
        <f t="shared" si="9"/>
        <v>144.93562499999996</v>
      </c>
      <c r="H27" s="34">
        <f t="shared" si="9"/>
        <v>144.93562500000002</v>
      </c>
      <c r="I27" s="34">
        <f t="shared" si="9"/>
        <v>144.93562499999999</v>
      </c>
      <c r="J27" s="34">
        <f t="shared" si="9"/>
        <v>144.93562499999996</v>
      </c>
      <c r="K27" s="34">
        <f t="shared" si="9"/>
        <v>144.93562500000002</v>
      </c>
      <c r="L27" s="34">
        <f t="shared" si="9"/>
        <v>144.93562500000002</v>
      </c>
      <c r="M27" s="34">
        <f t="shared" si="9"/>
        <v>144.93562500000002</v>
      </c>
      <c r="N27" s="34">
        <f t="shared" si="9"/>
        <v>144.93562499999999</v>
      </c>
      <c r="O27" s="34">
        <f t="shared" si="9"/>
        <v>144.93562499999999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O8">
    <cfRule type="cellIs" dxfId="85" priority="7" stopIfTrue="1" operator="equal">
      <formula>$F$3</formula>
    </cfRule>
  </conditionalFormatting>
  <conditionalFormatting sqref="F7:J7">
    <cfRule type="cellIs" dxfId="84" priority="8" stopIfTrue="1" operator="equal">
      <formula>1</formula>
    </cfRule>
  </conditionalFormatting>
  <conditionalFormatting sqref="B10:N10">
    <cfRule type="expression" dxfId="83" priority="6">
      <formula>AA10=1</formula>
    </cfRule>
    <cfRule type="expression" dxfId="82" priority="9" stopIfTrue="1">
      <formula>AA6=1</formula>
    </cfRule>
  </conditionalFormatting>
  <conditionalFormatting sqref="F4">
    <cfRule type="expression" dxfId="81" priority="5" stopIfTrue="1">
      <formula>$Y$12=1</formula>
    </cfRule>
  </conditionalFormatting>
  <conditionalFormatting sqref="F5">
    <cfRule type="expression" dxfId="80" priority="4" stopIfTrue="1">
      <formula>$Y$12=1</formula>
    </cfRule>
  </conditionalFormatting>
  <conditionalFormatting sqref="F6">
    <cfRule type="expression" dxfId="79" priority="3" stopIfTrue="1">
      <formula>$Y$12=1</formula>
    </cfRule>
  </conditionalFormatting>
  <conditionalFormatting sqref="O10">
    <cfRule type="expression" dxfId="78" priority="1">
      <formula>AN10=1</formula>
    </cfRule>
    <cfRule type="expression" dxfId="77" priority="2" stopIfTrue="1">
      <formula>AN6=1</formula>
    </cfRule>
  </conditionalFormatting>
  <dataValidations count="1">
    <dataValidation type="list" allowBlank="1" showInputMessage="1" showErrorMessage="1" sqref="F3" xr:uid="{00000000-0002-0000-0200-000000000000}">
      <formula1>$B$8:$O$8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31"/>
  <sheetViews>
    <sheetView showGridLines="0" workbookViewId="0">
      <pane xSplit="1" topLeftCell="B1" activePane="topRight" state="frozen"/>
      <selection pane="topRight" activeCell="F4" sqref="F4"/>
    </sheetView>
  </sheetViews>
  <sheetFormatPr defaultRowHeight="12.75" x14ac:dyDescent="0.2"/>
  <cols>
    <col min="1" max="1" width="13.42578125" customWidth="1"/>
    <col min="2" max="16" width="9.7109375" customWidth="1"/>
    <col min="22" max="23" width="0" hidden="1" customWidth="1"/>
    <col min="24" max="26" width="9.140625" hidden="1" customWidth="1"/>
    <col min="27" max="41" width="8.85546875" hidden="1" customWidth="1"/>
    <col min="42" max="42" width="9.140625" hidden="1" customWidth="1"/>
  </cols>
  <sheetData>
    <row r="1" spans="1:41" x14ac:dyDescent="0.2">
      <c r="A1" s="2" t="s">
        <v>76</v>
      </c>
      <c r="B1" s="2"/>
      <c r="C1" s="2"/>
      <c r="G1" s="2"/>
      <c r="J1" s="22"/>
      <c r="P1" s="2"/>
    </row>
    <row r="2" spans="1:41" x14ac:dyDescent="0.2">
      <c r="C2" s="2"/>
      <c r="D2" s="2"/>
      <c r="Y2" s="25"/>
      <c r="Z2" s="25"/>
      <c r="AA2" s="4"/>
      <c r="AB2" s="4"/>
    </row>
    <row r="3" spans="1:41" x14ac:dyDescent="0.2">
      <c r="B3" s="22" t="s">
        <v>59</v>
      </c>
      <c r="C3" s="22"/>
      <c r="D3" s="22"/>
      <c r="E3" s="5"/>
      <c r="F3" s="24" t="s">
        <v>3</v>
      </c>
      <c r="Y3" s="4"/>
      <c r="Z3" s="4"/>
    </row>
    <row r="4" spans="1:41" x14ac:dyDescent="0.2">
      <c r="B4" s="5" t="s">
        <v>40</v>
      </c>
      <c r="C4" s="20" t="str">
        <f>F3</f>
        <v>Soybean</v>
      </c>
      <c r="D4" s="5" t="s">
        <v>39</v>
      </c>
      <c r="E4" s="5"/>
      <c r="F4" s="9">
        <v>12.5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O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Buckwht</v>
      </c>
      <c r="AN4" t="str">
        <f t="shared" si="0"/>
        <v>Millet</v>
      </c>
      <c r="AO4" t="str">
        <f t="shared" si="0"/>
        <v>W.Wht</v>
      </c>
    </row>
    <row r="5" spans="1:41" x14ac:dyDescent="0.2">
      <c r="B5" s="5" t="s">
        <v>44</v>
      </c>
      <c r="C5" s="5"/>
      <c r="D5" s="5"/>
      <c r="E5" s="5"/>
      <c r="F5" s="9">
        <v>-0.8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1</v>
      </c>
    </row>
    <row r="6" spans="1:41" x14ac:dyDescent="0.2">
      <c r="B6" s="5" t="s">
        <v>41</v>
      </c>
      <c r="C6" s="20" t="str">
        <f>F3</f>
        <v>Soybean</v>
      </c>
      <c r="D6" s="5" t="s">
        <v>42</v>
      </c>
      <c r="E6" s="5"/>
      <c r="F6" s="21">
        <f>F4+F5</f>
        <v>11.7</v>
      </c>
      <c r="G6" s="4"/>
      <c r="Y6" s="4" t="s">
        <v>60</v>
      </c>
      <c r="Z6" s="4"/>
      <c r="AA6">
        <f t="shared" ref="AA6:AO6" si="1">IF($F$3=B8,1,0)</f>
        <v>0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1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</row>
    <row r="7" spans="1:41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0</v>
      </c>
      <c r="AB7">
        <f t="shared" ref="AB7:AO7" si="2">IF(AB5+AB6=2,1,0)</f>
        <v>0</v>
      </c>
      <c r="AC7">
        <f t="shared" si="2"/>
        <v>0</v>
      </c>
      <c r="AD7">
        <f t="shared" si="2"/>
        <v>0</v>
      </c>
      <c r="AE7">
        <f t="shared" si="2"/>
        <v>1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</row>
    <row r="8" spans="1:41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80</v>
      </c>
      <c r="O8" s="17" t="s">
        <v>81</v>
      </c>
      <c r="P8" s="17" t="s">
        <v>62</v>
      </c>
      <c r="Y8" s="26">
        <f>SUM(AA7:AO7)</f>
        <v>1</v>
      </c>
      <c r="Z8" s="25" t="s">
        <v>86</v>
      </c>
    </row>
    <row r="9" spans="1:41" x14ac:dyDescent="0.2">
      <c r="A9" s="5" t="s">
        <v>0</v>
      </c>
      <c r="B9" s="8">
        <v>60</v>
      </c>
      <c r="C9" s="8">
        <v>53</v>
      </c>
      <c r="D9" s="8">
        <v>76</v>
      </c>
      <c r="E9" s="8">
        <v>159</v>
      </c>
      <c r="F9" s="8">
        <v>40</v>
      </c>
      <c r="G9" s="8">
        <v>1940</v>
      </c>
      <c r="H9" s="8">
        <v>1500</v>
      </c>
      <c r="I9" s="8">
        <v>1550</v>
      </c>
      <c r="J9" s="8">
        <v>1780</v>
      </c>
      <c r="K9" s="8">
        <v>24</v>
      </c>
      <c r="L9" s="8">
        <v>37</v>
      </c>
      <c r="M9" s="8">
        <v>81</v>
      </c>
      <c r="N9" s="8">
        <v>950</v>
      </c>
      <c r="O9" s="8">
        <v>1800</v>
      </c>
      <c r="P9" s="8">
        <v>58</v>
      </c>
    </row>
    <row r="10" spans="1:41" x14ac:dyDescent="0.2">
      <c r="A10" s="19" t="s">
        <v>43</v>
      </c>
      <c r="B10" s="6">
        <f>IF($F$3=B8,$F$6,B11/B9)</f>
        <v>8.249047916666667</v>
      </c>
      <c r="C10" s="6">
        <f t="shared" ref="C10:P10" si="3">IF($F$3=C8,$F$6,C11/C9)</f>
        <v>9.2764231132075476</v>
      </c>
      <c r="D10" s="6">
        <f t="shared" si="3"/>
        <v>6.2366003289473682</v>
      </c>
      <c r="E10" s="6">
        <f t="shared" si="3"/>
        <v>4.0661526729559752</v>
      </c>
      <c r="F10" s="6">
        <f t="shared" si="3"/>
        <v>11.7</v>
      </c>
      <c r="G10" s="6">
        <f t="shared" si="3"/>
        <v>0.28909960051546396</v>
      </c>
      <c r="H10" s="6">
        <f t="shared" si="3"/>
        <v>0.31898708333333331</v>
      </c>
      <c r="I10" s="6">
        <f t="shared" si="3"/>
        <v>0.33733377419354837</v>
      </c>
      <c r="J10" s="6">
        <f t="shared" si="3"/>
        <v>0.28621481741573035</v>
      </c>
      <c r="K10" s="6">
        <f t="shared" si="3"/>
        <v>18.353947916666666</v>
      </c>
      <c r="L10" s="6">
        <f t="shared" si="3"/>
        <v>12.252637162162163</v>
      </c>
      <c r="M10" s="6">
        <f t="shared" si="3"/>
        <v>5.3772354938271612</v>
      </c>
      <c r="N10" s="6">
        <f t="shared" si="3"/>
        <v>0.4286446052631579</v>
      </c>
      <c r="O10" s="6">
        <f t="shared" si="3"/>
        <v>0.22235495833333332</v>
      </c>
      <c r="P10" s="6">
        <f t="shared" si="3"/>
        <v>8.2796357758620687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0</v>
      </c>
    </row>
    <row r="11" spans="1:41" x14ac:dyDescent="0.2">
      <c r="A11" s="5" t="s">
        <v>1</v>
      </c>
      <c r="B11" s="34">
        <f t="shared" ref="B11:P11" si="4">IF($F$3=B8,B9*B10,$AA$17+B25)</f>
        <v>494.94287500000007</v>
      </c>
      <c r="C11" s="34">
        <f t="shared" si="4"/>
        <v>491.65042500000004</v>
      </c>
      <c r="D11" s="34">
        <f t="shared" si="4"/>
        <v>473.98162500000001</v>
      </c>
      <c r="E11" s="34">
        <f t="shared" si="4"/>
        <v>646.51827500000002</v>
      </c>
      <c r="F11" s="34">
        <f t="shared" si="4"/>
        <v>468</v>
      </c>
      <c r="G11" s="34">
        <f t="shared" si="4"/>
        <v>560.85322500000007</v>
      </c>
      <c r="H11" s="34">
        <f t="shared" si="4"/>
        <v>478.48062499999997</v>
      </c>
      <c r="I11" s="34">
        <f t="shared" si="4"/>
        <v>522.86734999999999</v>
      </c>
      <c r="J11" s="34">
        <f t="shared" si="4"/>
        <v>509.46237500000001</v>
      </c>
      <c r="K11" s="34">
        <f t="shared" si="4"/>
        <v>440.49475000000001</v>
      </c>
      <c r="L11" s="34">
        <f t="shared" si="4"/>
        <v>453.34757500000001</v>
      </c>
      <c r="M11" s="34">
        <f t="shared" si="4"/>
        <v>435.55607500000002</v>
      </c>
      <c r="N11" s="34">
        <f t="shared" si="4"/>
        <v>407.21237500000001</v>
      </c>
      <c r="O11" s="34">
        <f t="shared" si="4"/>
        <v>400.23892499999999</v>
      </c>
      <c r="P11" s="34">
        <f t="shared" si="4"/>
        <v>480.21887500000003</v>
      </c>
      <c r="Y11" s="27" t="s">
        <v>88</v>
      </c>
      <c r="AA11">
        <f t="shared" ref="AA11:AO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</row>
    <row r="12" spans="1:41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Y12" s="26">
        <f>SUM(AA11:AO11)</f>
        <v>0</v>
      </c>
      <c r="Z12" s="25" t="s">
        <v>87</v>
      </c>
    </row>
    <row r="13" spans="1:41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Y13" s="4"/>
      <c r="Z13" s="4"/>
    </row>
    <row r="14" spans="1:41" x14ac:dyDescent="0.2">
      <c r="A14" s="5" t="s">
        <v>45</v>
      </c>
      <c r="B14" s="9">
        <v>20.13</v>
      </c>
      <c r="C14" s="9">
        <v>26</v>
      </c>
      <c r="D14" s="9">
        <v>19</v>
      </c>
      <c r="E14" s="9">
        <v>100.5</v>
      </c>
      <c r="F14" s="9">
        <v>65.8</v>
      </c>
      <c r="G14" s="9">
        <v>61.88</v>
      </c>
      <c r="H14" s="9">
        <v>34.1</v>
      </c>
      <c r="I14" s="9">
        <v>52.25</v>
      </c>
      <c r="J14" s="9">
        <v>56.5</v>
      </c>
      <c r="K14" s="9">
        <v>18.5</v>
      </c>
      <c r="L14" s="9">
        <v>42</v>
      </c>
      <c r="M14" s="9">
        <v>12.5</v>
      </c>
      <c r="N14" s="9">
        <v>20</v>
      </c>
      <c r="O14" s="9">
        <v>11.25</v>
      </c>
      <c r="P14" s="9">
        <v>10.8</v>
      </c>
      <c r="AA14" t="s">
        <v>16</v>
      </c>
    </row>
    <row r="15" spans="1:41" x14ac:dyDescent="0.2">
      <c r="A15" s="5" t="s">
        <v>46</v>
      </c>
      <c r="B15" s="10">
        <v>21</v>
      </c>
      <c r="C15" s="10">
        <v>21</v>
      </c>
      <c r="D15" s="10">
        <v>19.7</v>
      </c>
      <c r="E15" s="10">
        <v>28</v>
      </c>
      <c r="F15" s="10">
        <v>35</v>
      </c>
      <c r="G15" s="10">
        <v>46.9</v>
      </c>
      <c r="H15" s="10">
        <v>27.7</v>
      </c>
      <c r="I15" s="10">
        <v>29.9</v>
      </c>
      <c r="J15" s="10">
        <v>23.1</v>
      </c>
      <c r="K15" s="10">
        <v>24.7</v>
      </c>
      <c r="L15" s="10">
        <v>32.299999999999997</v>
      </c>
      <c r="M15" s="10">
        <v>5.4</v>
      </c>
      <c r="N15" s="10">
        <v>11.8</v>
      </c>
      <c r="O15" s="10">
        <v>3.4</v>
      </c>
      <c r="P15" s="10">
        <v>24.5</v>
      </c>
      <c r="AA15">
        <f t="shared" ref="AA15:AO15" si="6">IF($F$3=B8,B27,0)</f>
        <v>0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317.40620000000001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 t="shared" si="6"/>
        <v>0</v>
      </c>
    </row>
    <row r="16" spans="1:41" x14ac:dyDescent="0.2">
      <c r="A16" s="5" t="s">
        <v>47</v>
      </c>
      <c r="B16" s="10">
        <v>17</v>
      </c>
      <c r="C16" s="10">
        <v>17</v>
      </c>
      <c r="D16" s="10">
        <v>17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9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AA17">
        <f>SUM(AA15:AO15)</f>
        <v>317.40620000000001</v>
      </c>
    </row>
    <row r="18" spans="1:31" x14ac:dyDescent="0.2">
      <c r="A18" s="5" t="s">
        <v>49</v>
      </c>
      <c r="B18" s="10">
        <v>75.05</v>
      </c>
      <c r="C18" s="10">
        <v>64.97</v>
      </c>
      <c r="D18" s="10">
        <v>56.18</v>
      </c>
      <c r="E18" s="10">
        <v>104.44</v>
      </c>
      <c r="F18" s="10">
        <v>3.3</v>
      </c>
      <c r="G18" s="10">
        <v>45.08</v>
      </c>
      <c r="H18" s="10">
        <v>32.270000000000003</v>
      </c>
      <c r="I18" s="10">
        <v>33.72</v>
      </c>
      <c r="J18" s="10">
        <v>65.8</v>
      </c>
      <c r="K18" s="10">
        <v>29.6</v>
      </c>
      <c r="L18" s="10">
        <v>7.41</v>
      </c>
      <c r="M18" s="10">
        <v>50.45</v>
      </c>
      <c r="N18" s="10">
        <v>15.25</v>
      </c>
      <c r="O18" s="10">
        <v>25.44</v>
      </c>
      <c r="P18" s="10">
        <v>72.17</v>
      </c>
    </row>
    <row r="19" spans="1:31" x14ac:dyDescent="0.2">
      <c r="A19" s="5" t="s">
        <v>50</v>
      </c>
      <c r="B19" s="10">
        <v>5</v>
      </c>
      <c r="C19" s="10">
        <v>6.5</v>
      </c>
      <c r="D19" s="10">
        <v>5</v>
      </c>
      <c r="E19" s="10">
        <v>11</v>
      </c>
      <c r="F19" s="10">
        <v>5</v>
      </c>
      <c r="G19" s="10">
        <v>12</v>
      </c>
      <c r="H19" s="10">
        <v>8.5</v>
      </c>
      <c r="I19" s="10">
        <v>16.5</v>
      </c>
      <c r="J19" s="10">
        <v>8</v>
      </c>
      <c r="K19" s="10">
        <v>12.5</v>
      </c>
      <c r="L19" s="10">
        <v>7</v>
      </c>
      <c r="M19" s="10">
        <v>9</v>
      </c>
      <c r="N19" s="10">
        <v>9.5</v>
      </c>
      <c r="O19" s="10">
        <v>6</v>
      </c>
      <c r="P19" s="10">
        <v>5</v>
      </c>
      <c r="AA19" s="29" t="s">
        <v>89</v>
      </c>
      <c r="AE19" s="30">
        <v>4.4999999999999998E-2</v>
      </c>
    </row>
    <row r="20" spans="1:31" x14ac:dyDescent="0.2">
      <c r="A20" s="5" t="s">
        <v>51</v>
      </c>
      <c r="B20" s="10">
        <v>13.33</v>
      </c>
      <c r="C20" s="10">
        <v>13.02</v>
      </c>
      <c r="D20" s="10">
        <v>13.93</v>
      </c>
      <c r="E20" s="10">
        <v>19.489999999999998</v>
      </c>
      <c r="F20" s="10">
        <v>10.52</v>
      </c>
      <c r="G20" s="10">
        <v>14.53</v>
      </c>
      <c r="H20" s="10">
        <v>13.99</v>
      </c>
      <c r="I20" s="10">
        <v>14.06</v>
      </c>
      <c r="J20" s="10">
        <v>12.71</v>
      </c>
      <c r="K20" s="10">
        <v>12.55</v>
      </c>
      <c r="L20" s="10">
        <v>13.1</v>
      </c>
      <c r="M20" s="10">
        <v>15.01</v>
      </c>
      <c r="N20" s="10">
        <v>10.95</v>
      </c>
      <c r="O20" s="10">
        <v>13.03</v>
      </c>
      <c r="P20" s="10">
        <v>11.36</v>
      </c>
    </row>
    <row r="21" spans="1:31" x14ac:dyDescent="0.2">
      <c r="A21" s="5" t="s">
        <v>52</v>
      </c>
      <c r="B21" s="10">
        <v>20.62</v>
      </c>
      <c r="C21" s="10">
        <v>20.420000000000002</v>
      </c>
      <c r="D21" s="10">
        <v>20.82</v>
      </c>
      <c r="E21" s="10">
        <v>28.5</v>
      </c>
      <c r="F21" s="10">
        <v>18.66</v>
      </c>
      <c r="G21" s="10">
        <v>24.2</v>
      </c>
      <c r="H21" s="10">
        <v>21.05</v>
      </c>
      <c r="I21" s="10">
        <v>21.09</v>
      </c>
      <c r="J21" s="10">
        <v>20.22</v>
      </c>
      <c r="K21" s="10">
        <v>21.03</v>
      </c>
      <c r="L21" s="10">
        <v>21.64</v>
      </c>
      <c r="M21" s="10">
        <v>21.69</v>
      </c>
      <c r="N21" s="10">
        <v>18.829999999999998</v>
      </c>
      <c r="O21" s="10">
        <v>20.39</v>
      </c>
      <c r="P21" s="10">
        <v>18.149999999999999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28.44</v>
      </c>
      <c r="F22" s="10">
        <v>0</v>
      </c>
      <c r="G22" s="10">
        <v>0</v>
      </c>
      <c r="H22" s="10">
        <v>4.92</v>
      </c>
      <c r="I22" s="10">
        <v>4.92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</row>
    <row r="23" spans="1:31" x14ac:dyDescent="0.2">
      <c r="A23" s="5" t="s">
        <v>53</v>
      </c>
      <c r="B23" s="10">
        <v>1.5</v>
      </c>
      <c r="C23" s="10">
        <v>1.5</v>
      </c>
      <c r="D23" s="10">
        <v>1.5</v>
      </c>
      <c r="E23" s="10">
        <v>1.5</v>
      </c>
      <c r="F23" s="10">
        <v>5</v>
      </c>
      <c r="G23" s="10">
        <v>13.5</v>
      </c>
      <c r="H23" s="10">
        <v>10</v>
      </c>
      <c r="I23" s="10">
        <v>18.5</v>
      </c>
      <c r="J23" s="10">
        <v>1.5</v>
      </c>
      <c r="K23" s="10">
        <v>1.5</v>
      </c>
      <c r="L23" s="10">
        <v>9.5</v>
      </c>
      <c r="M23" s="10">
        <v>1.5</v>
      </c>
      <c r="N23" s="10">
        <v>1.5</v>
      </c>
      <c r="O23" s="10">
        <v>1.5</v>
      </c>
      <c r="P23" s="10">
        <v>8.25</v>
      </c>
    </row>
    <row r="24" spans="1:31" x14ac:dyDescent="0.2">
      <c r="A24" s="5" t="s">
        <v>54</v>
      </c>
      <c r="B24" s="18">
        <f t="shared" ref="B24:P24" si="7">SUM(B14:B23)*$AE$19*6/12</f>
        <v>3.9066750000000003</v>
      </c>
      <c r="C24" s="18">
        <f t="shared" si="7"/>
        <v>3.8342250000000004</v>
      </c>
      <c r="D24" s="18">
        <f t="shared" si="7"/>
        <v>3.4454249999999997</v>
      </c>
      <c r="E24" s="18">
        <f t="shared" si="7"/>
        <v>7.2420749999999998</v>
      </c>
      <c r="F24" s="18">
        <f t="shared" si="7"/>
        <v>3.3138000000000001</v>
      </c>
      <c r="G24" s="18">
        <f t="shared" si="7"/>
        <v>5.3570250000000001</v>
      </c>
      <c r="H24" s="18">
        <f t="shared" si="7"/>
        <v>3.544424999999999</v>
      </c>
      <c r="I24" s="18">
        <f t="shared" si="7"/>
        <v>4.5211499999999996</v>
      </c>
      <c r="J24" s="18">
        <f t="shared" si="7"/>
        <v>4.2261749999999996</v>
      </c>
      <c r="K24" s="18">
        <f t="shared" si="7"/>
        <v>2.7085500000000002</v>
      </c>
      <c r="L24" s="18">
        <f t="shared" si="7"/>
        <v>2.9913749999999997</v>
      </c>
      <c r="M24" s="18">
        <f t="shared" si="7"/>
        <v>2.5998749999999999</v>
      </c>
      <c r="N24" s="18">
        <f t="shared" si="7"/>
        <v>1.9761749999999998</v>
      </c>
      <c r="O24" s="18">
        <f t="shared" si="7"/>
        <v>1.8227250000000002</v>
      </c>
      <c r="P24" s="18">
        <f t="shared" si="7"/>
        <v>3.5826749999999996</v>
      </c>
    </row>
    <row r="25" spans="1:31" x14ac:dyDescent="0.2">
      <c r="A25" s="5" t="s">
        <v>55</v>
      </c>
      <c r="B25" s="35">
        <f t="shared" ref="B25:P25" si="8">SUM(B14:B24)</f>
        <v>177.53667500000003</v>
      </c>
      <c r="C25" s="35">
        <f t="shared" si="8"/>
        <v>174.24422500000003</v>
      </c>
      <c r="D25" s="35">
        <f t="shared" si="8"/>
        <v>156.575425</v>
      </c>
      <c r="E25" s="35">
        <f t="shared" si="8"/>
        <v>329.112075</v>
      </c>
      <c r="F25" s="35">
        <f t="shared" si="8"/>
        <v>150.59379999999999</v>
      </c>
      <c r="G25" s="35">
        <f t="shared" si="8"/>
        <v>243.447025</v>
      </c>
      <c r="H25" s="35">
        <f t="shared" si="8"/>
        <v>161.07442499999996</v>
      </c>
      <c r="I25" s="35">
        <f t="shared" si="8"/>
        <v>205.46115</v>
      </c>
      <c r="J25" s="35">
        <f t="shared" si="8"/>
        <v>192.056175</v>
      </c>
      <c r="K25" s="35">
        <f t="shared" si="8"/>
        <v>123.08855000000001</v>
      </c>
      <c r="L25" s="35">
        <f t="shared" si="8"/>
        <v>135.94137499999999</v>
      </c>
      <c r="M25" s="35">
        <f t="shared" si="8"/>
        <v>118.14987499999999</v>
      </c>
      <c r="N25" s="35">
        <f t="shared" si="8"/>
        <v>89.806174999999996</v>
      </c>
      <c r="O25" s="35">
        <f t="shared" si="8"/>
        <v>82.832725000000011</v>
      </c>
      <c r="P25" s="35">
        <f t="shared" si="8"/>
        <v>162.81267499999998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31" x14ac:dyDescent="0.2">
      <c r="A27" s="5" t="s">
        <v>56</v>
      </c>
      <c r="B27" s="34">
        <f t="shared" ref="B27:P27" si="9">B11-B25</f>
        <v>317.40620000000001</v>
      </c>
      <c r="C27" s="34">
        <f t="shared" si="9"/>
        <v>317.40620000000001</v>
      </c>
      <c r="D27" s="34">
        <f t="shared" si="9"/>
        <v>317.40620000000001</v>
      </c>
      <c r="E27" s="34">
        <f t="shared" si="9"/>
        <v>317.40620000000001</v>
      </c>
      <c r="F27" s="34">
        <f t="shared" si="9"/>
        <v>317.40620000000001</v>
      </c>
      <c r="G27" s="34">
        <f t="shared" si="9"/>
        <v>317.40620000000007</v>
      </c>
      <c r="H27" s="34">
        <f t="shared" si="9"/>
        <v>317.40620000000001</v>
      </c>
      <c r="I27" s="34">
        <f t="shared" si="9"/>
        <v>317.40620000000001</v>
      </c>
      <c r="J27" s="34">
        <f t="shared" si="9"/>
        <v>317.40620000000001</v>
      </c>
      <c r="K27" s="34">
        <f t="shared" si="9"/>
        <v>317.40620000000001</v>
      </c>
      <c r="L27" s="34">
        <f t="shared" si="9"/>
        <v>317.40620000000001</v>
      </c>
      <c r="M27" s="34">
        <f t="shared" si="9"/>
        <v>317.40620000000001</v>
      </c>
      <c r="N27" s="34">
        <f t="shared" si="9"/>
        <v>317.40620000000001</v>
      </c>
      <c r="O27" s="34">
        <f t="shared" si="9"/>
        <v>317.40620000000001</v>
      </c>
      <c r="P27" s="34">
        <f t="shared" si="9"/>
        <v>317.40620000000001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P8">
    <cfRule type="cellIs" dxfId="76" priority="7" stopIfTrue="1" operator="equal">
      <formula>$F$3</formula>
    </cfRule>
  </conditionalFormatting>
  <conditionalFormatting sqref="F7:J7">
    <cfRule type="cellIs" dxfId="75" priority="8" stopIfTrue="1" operator="equal">
      <formula>1</formula>
    </cfRule>
  </conditionalFormatting>
  <conditionalFormatting sqref="B10:O10">
    <cfRule type="expression" dxfId="74" priority="6">
      <formula>AA10=1</formula>
    </cfRule>
    <cfRule type="expression" dxfId="73" priority="9" stopIfTrue="1">
      <formula>AA6=1</formula>
    </cfRule>
  </conditionalFormatting>
  <conditionalFormatting sqref="F4">
    <cfRule type="expression" dxfId="72" priority="5" stopIfTrue="1">
      <formula>$Y$12=1</formula>
    </cfRule>
  </conditionalFormatting>
  <conditionalFormatting sqref="F5">
    <cfRule type="expression" dxfId="71" priority="4" stopIfTrue="1">
      <formula>$Y$12=1</formula>
    </cfRule>
  </conditionalFormatting>
  <conditionalFormatting sqref="F6">
    <cfRule type="expression" dxfId="70" priority="3" stopIfTrue="1">
      <formula>$Y$12=1</formula>
    </cfRule>
  </conditionalFormatting>
  <conditionalFormatting sqref="P10">
    <cfRule type="expression" dxfId="69" priority="1">
      <formula>AO10=1</formula>
    </cfRule>
    <cfRule type="expression" dxfId="68" priority="2" stopIfTrue="1">
      <formula>AO6=1</formula>
    </cfRule>
  </conditionalFormatting>
  <dataValidations count="1">
    <dataValidation type="list" allowBlank="1" showInputMessage="1" showErrorMessage="1" sqref="F3" xr:uid="{00000000-0002-0000-0300-000000000000}">
      <formula1>$B$8:$P$8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31"/>
  <sheetViews>
    <sheetView showGridLines="0" workbookViewId="0">
      <pane xSplit="1" topLeftCell="B1" activePane="topRight" state="frozen"/>
      <selection pane="topRight" activeCell="K4" sqref="K4"/>
    </sheetView>
  </sheetViews>
  <sheetFormatPr defaultRowHeight="12.75" x14ac:dyDescent="0.2"/>
  <cols>
    <col min="1" max="1" width="13.42578125" customWidth="1"/>
    <col min="2" max="17" width="9.7109375" customWidth="1"/>
    <col min="24" max="26" width="9.140625" hidden="1" customWidth="1"/>
    <col min="27" max="42" width="8.85546875" hidden="1" customWidth="1"/>
    <col min="43" max="43" width="9.140625" customWidth="1"/>
  </cols>
  <sheetData>
    <row r="1" spans="1:42" x14ac:dyDescent="0.2">
      <c r="A1" s="2" t="s">
        <v>75</v>
      </c>
      <c r="B1" s="2"/>
      <c r="C1" s="2"/>
      <c r="G1" s="2"/>
      <c r="J1" s="22"/>
      <c r="Q1" s="2"/>
    </row>
    <row r="2" spans="1:42" x14ac:dyDescent="0.2">
      <c r="C2" s="2"/>
      <c r="D2" s="2"/>
      <c r="Y2" s="25"/>
      <c r="Z2" s="25"/>
      <c r="AA2" s="4"/>
      <c r="AB2" s="4"/>
    </row>
    <row r="3" spans="1:42" x14ac:dyDescent="0.2">
      <c r="B3" s="22" t="s">
        <v>59</v>
      </c>
      <c r="C3" s="22"/>
      <c r="D3" s="22"/>
      <c r="E3" s="5"/>
      <c r="F3" s="24" t="s">
        <v>11</v>
      </c>
      <c r="Y3" s="4"/>
      <c r="Z3" s="4"/>
    </row>
    <row r="4" spans="1:42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5.9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P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Buckwht</v>
      </c>
      <c r="AO4" t="str">
        <f t="shared" si="0"/>
        <v>Millet</v>
      </c>
      <c r="AP4" t="str">
        <f t="shared" si="0"/>
        <v>W.Wht</v>
      </c>
    </row>
    <row r="5" spans="1:42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0</v>
      </c>
      <c r="AP5" s="23">
        <v>1</v>
      </c>
    </row>
    <row r="6" spans="1:42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5.5</v>
      </c>
      <c r="G6" s="4"/>
      <c r="Y6" s="4" t="s">
        <v>60</v>
      </c>
      <c r="Z6" s="4"/>
      <c r="AA6">
        <f t="shared" ref="AA6:AP6" si="1">IF($F$3=B8,1,0)</f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</row>
    <row r="7" spans="1:42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P7" si="2">IF(AB5+AB6=2,1,0)</f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  <c r="AP7">
        <f t="shared" si="2"/>
        <v>0</v>
      </c>
    </row>
    <row r="8" spans="1:42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80</v>
      </c>
      <c r="P8" s="17" t="s">
        <v>81</v>
      </c>
      <c r="Q8" s="17" t="s">
        <v>62</v>
      </c>
      <c r="Y8" s="26">
        <f>SUM(AA7:AP7)</f>
        <v>1</v>
      </c>
      <c r="Z8" s="25" t="s">
        <v>86</v>
      </c>
    </row>
    <row r="9" spans="1:42" x14ac:dyDescent="0.2">
      <c r="A9" s="5" t="s">
        <v>0</v>
      </c>
      <c r="B9" s="8">
        <v>60</v>
      </c>
      <c r="C9" s="8">
        <v>54</v>
      </c>
      <c r="D9" s="8">
        <v>75</v>
      </c>
      <c r="E9" s="8">
        <v>120</v>
      </c>
      <c r="F9" s="8">
        <v>31</v>
      </c>
      <c r="G9" s="8">
        <v>1580</v>
      </c>
      <c r="H9" s="8">
        <v>1780</v>
      </c>
      <c r="I9" s="8">
        <v>1230</v>
      </c>
      <c r="J9" s="8">
        <v>2060</v>
      </c>
      <c r="K9" s="8">
        <v>25</v>
      </c>
      <c r="L9" s="8">
        <v>41</v>
      </c>
      <c r="M9" s="8">
        <v>87</v>
      </c>
      <c r="N9" s="8">
        <v>900</v>
      </c>
      <c r="O9" s="8">
        <v>950</v>
      </c>
      <c r="P9" s="8">
        <v>1600</v>
      </c>
      <c r="Q9" s="8">
        <v>55</v>
      </c>
    </row>
    <row r="10" spans="1:42" x14ac:dyDescent="0.2">
      <c r="A10" s="19" t="s">
        <v>43</v>
      </c>
      <c r="B10" s="6">
        <f>IF($F$3=B8,$F$6,B11/B9)</f>
        <v>5.5</v>
      </c>
      <c r="C10" s="6">
        <f t="shared" ref="C10:Q10" si="3">IF($F$3=C8,$F$6,C11/C9)</f>
        <v>6.0713472222222222</v>
      </c>
      <c r="D10" s="6">
        <f t="shared" si="3"/>
        <v>4.0244016666666669</v>
      </c>
      <c r="E10" s="6">
        <f t="shared" si="3"/>
        <v>3.5487429166666669</v>
      </c>
      <c r="F10" s="6">
        <f t="shared" si="3"/>
        <v>9.6470693548387114</v>
      </c>
      <c r="G10" s="6">
        <f t="shared" si="3"/>
        <v>0.24055825949367088</v>
      </c>
      <c r="H10" s="6">
        <f t="shared" si="3"/>
        <v>0.1792582584269663</v>
      </c>
      <c r="I10" s="6">
        <f t="shared" si="3"/>
        <v>0.27801890243902438</v>
      </c>
      <c r="J10" s="6">
        <f t="shared" si="3"/>
        <v>0.17223088592233007</v>
      </c>
      <c r="K10" s="6">
        <f t="shared" si="3"/>
        <v>10.773812</v>
      </c>
      <c r="L10" s="6">
        <f t="shared" si="3"/>
        <v>6.95271036585366</v>
      </c>
      <c r="M10" s="6">
        <f t="shared" si="3"/>
        <v>3.1686732758620688</v>
      </c>
      <c r="N10" s="6">
        <f t="shared" si="3"/>
        <v>0.30320350000000001</v>
      </c>
      <c r="O10" s="6">
        <f t="shared" si="3"/>
        <v>0.23969378947368422</v>
      </c>
      <c r="P10" s="6">
        <f t="shared" si="3"/>
        <v>0.13432990625000002</v>
      </c>
      <c r="Q10" s="6">
        <f t="shared" si="3"/>
        <v>5.5750118181818191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1</v>
      </c>
      <c r="AP10" s="28">
        <v>0</v>
      </c>
    </row>
    <row r="11" spans="1:42" x14ac:dyDescent="0.2">
      <c r="A11" s="5" t="s">
        <v>1</v>
      </c>
      <c r="B11" s="34">
        <f t="shared" ref="B11:Q11" si="4">IF($F$3=B8,B9*B10,$AA$17+B25)</f>
        <v>330</v>
      </c>
      <c r="C11" s="34">
        <f t="shared" si="4"/>
        <v>327.85275000000001</v>
      </c>
      <c r="D11" s="34">
        <f t="shared" si="4"/>
        <v>301.83012500000001</v>
      </c>
      <c r="E11" s="34">
        <f t="shared" si="4"/>
        <v>425.84915000000001</v>
      </c>
      <c r="F11" s="34">
        <f t="shared" si="4"/>
        <v>299.05915000000005</v>
      </c>
      <c r="G11" s="34">
        <f t="shared" si="4"/>
        <v>380.08204999999998</v>
      </c>
      <c r="H11" s="34">
        <f t="shared" si="4"/>
        <v>319.0797</v>
      </c>
      <c r="I11" s="34">
        <f t="shared" si="4"/>
        <v>341.96325000000002</v>
      </c>
      <c r="J11" s="34">
        <f t="shared" si="4"/>
        <v>354.79562499999997</v>
      </c>
      <c r="K11" s="34">
        <f t="shared" si="4"/>
        <v>269.34530000000001</v>
      </c>
      <c r="L11" s="34">
        <f t="shared" si="4"/>
        <v>285.06112500000006</v>
      </c>
      <c r="M11" s="34">
        <f t="shared" si="4"/>
        <v>275.674575</v>
      </c>
      <c r="N11" s="34">
        <f t="shared" si="4"/>
        <v>272.88315</v>
      </c>
      <c r="O11" s="34">
        <f t="shared" si="4"/>
        <v>227.70910000000001</v>
      </c>
      <c r="P11" s="34">
        <f t="shared" si="4"/>
        <v>214.92785000000003</v>
      </c>
      <c r="Q11" s="34">
        <f t="shared" si="4"/>
        <v>306.62565000000006</v>
      </c>
      <c r="Y11" s="27" t="s">
        <v>88</v>
      </c>
      <c r="AA11">
        <f t="shared" ref="AA11:AP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  <c r="AP11">
        <f t="shared" si="5"/>
        <v>0</v>
      </c>
    </row>
    <row r="12" spans="1:42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Y12" s="26">
        <f>SUM(AA11:AP11)</f>
        <v>0</v>
      </c>
      <c r="Z12" s="25" t="s">
        <v>87</v>
      </c>
    </row>
    <row r="13" spans="1:42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Y13" s="4"/>
      <c r="Z13" s="4"/>
    </row>
    <row r="14" spans="1:42" x14ac:dyDescent="0.2">
      <c r="A14" s="5" t="s">
        <v>45</v>
      </c>
      <c r="B14" s="9">
        <v>20.13</v>
      </c>
      <c r="C14" s="9">
        <v>26</v>
      </c>
      <c r="D14" s="9">
        <v>19</v>
      </c>
      <c r="E14" s="9">
        <v>82.05</v>
      </c>
      <c r="F14" s="9">
        <v>65.8</v>
      </c>
      <c r="G14" s="9">
        <v>61.88</v>
      </c>
      <c r="H14" s="9">
        <v>34.1</v>
      </c>
      <c r="I14" s="9">
        <v>52.25</v>
      </c>
      <c r="J14" s="9">
        <v>56.5</v>
      </c>
      <c r="K14" s="9">
        <v>18.5</v>
      </c>
      <c r="L14" s="9">
        <v>42</v>
      </c>
      <c r="M14" s="9">
        <v>12.5</v>
      </c>
      <c r="N14" s="9">
        <v>25.2</v>
      </c>
      <c r="O14" s="9">
        <v>20</v>
      </c>
      <c r="P14" s="9">
        <v>11.25</v>
      </c>
      <c r="Q14" s="9">
        <v>10.8</v>
      </c>
      <c r="AA14" t="s">
        <v>16</v>
      </c>
    </row>
    <row r="15" spans="1:42" x14ac:dyDescent="0.2">
      <c r="A15" s="5" t="s">
        <v>46</v>
      </c>
      <c r="B15" s="10">
        <v>22.5</v>
      </c>
      <c r="C15" s="10">
        <v>22.5</v>
      </c>
      <c r="D15" s="10">
        <v>19.7</v>
      </c>
      <c r="E15" s="10">
        <v>27</v>
      </c>
      <c r="F15" s="10">
        <v>28</v>
      </c>
      <c r="G15" s="10">
        <v>46.9</v>
      </c>
      <c r="H15" s="10">
        <v>27.7</v>
      </c>
      <c r="I15" s="10">
        <v>29.9</v>
      </c>
      <c r="J15" s="10">
        <v>23.1</v>
      </c>
      <c r="K15" s="10">
        <v>24.7</v>
      </c>
      <c r="L15" s="10">
        <v>32.299999999999997</v>
      </c>
      <c r="M15" s="10">
        <v>5.4</v>
      </c>
      <c r="N15" s="10">
        <v>14</v>
      </c>
      <c r="O15" s="10">
        <v>11.8</v>
      </c>
      <c r="P15" s="10">
        <v>3.4</v>
      </c>
      <c r="Q15" s="10">
        <v>24.5</v>
      </c>
      <c r="AA15">
        <f t="shared" ref="AA15:AP15" si="6">IF($F$3=B8,B27,0)</f>
        <v>137.80067500000001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 t="shared" si="6"/>
        <v>0</v>
      </c>
      <c r="AP15">
        <f t="shared" si="6"/>
        <v>0</v>
      </c>
    </row>
    <row r="16" spans="1:42" x14ac:dyDescent="0.2">
      <c r="A16" s="5" t="s">
        <v>47</v>
      </c>
      <c r="B16" s="10">
        <v>17</v>
      </c>
      <c r="C16" s="10">
        <v>17</v>
      </c>
      <c r="D16" s="10">
        <v>17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1.5</v>
      </c>
      <c r="M16" s="10">
        <v>0</v>
      </c>
      <c r="N16" s="10">
        <v>0</v>
      </c>
      <c r="O16" s="10">
        <v>0</v>
      </c>
      <c r="P16" s="10">
        <v>0</v>
      </c>
      <c r="Q16" s="10">
        <v>9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AA17">
        <f>SUM(AA15:AP15)</f>
        <v>137.80067500000001</v>
      </c>
    </row>
    <row r="18" spans="1:31" x14ac:dyDescent="0.2">
      <c r="A18" s="5" t="s">
        <v>49</v>
      </c>
      <c r="B18" s="10">
        <v>83.89</v>
      </c>
      <c r="C18" s="10">
        <v>74.37</v>
      </c>
      <c r="D18" s="10">
        <v>63.54</v>
      </c>
      <c r="E18" s="10">
        <v>87.67</v>
      </c>
      <c r="F18" s="10">
        <v>12.11</v>
      </c>
      <c r="G18" s="10">
        <v>37.47</v>
      </c>
      <c r="H18" s="10">
        <v>45.88</v>
      </c>
      <c r="I18" s="10">
        <v>28.21</v>
      </c>
      <c r="J18" s="10">
        <v>86.8</v>
      </c>
      <c r="K18" s="10">
        <v>35.32</v>
      </c>
      <c r="L18" s="10">
        <v>14.26</v>
      </c>
      <c r="M18" s="10">
        <v>62.87</v>
      </c>
      <c r="N18" s="10">
        <v>28.49</v>
      </c>
      <c r="O18" s="10">
        <v>18.86</v>
      </c>
      <c r="P18" s="10">
        <v>25.23</v>
      </c>
      <c r="Q18" s="10">
        <v>75.959999999999994</v>
      </c>
    </row>
    <row r="19" spans="1:31" x14ac:dyDescent="0.2">
      <c r="A19" s="5" t="s">
        <v>50</v>
      </c>
      <c r="B19" s="10">
        <v>9</v>
      </c>
      <c r="C19" s="10">
        <v>11</v>
      </c>
      <c r="D19" s="10">
        <v>5</v>
      </c>
      <c r="E19" s="10">
        <v>15</v>
      </c>
      <c r="F19" s="10">
        <v>9</v>
      </c>
      <c r="G19" s="10">
        <v>19</v>
      </c>
      <c r="H19" s="10">
        <v>15</v>
      </c>
      <c r="I19" s="10">
        <v>24</v>
      </c>
      <c r="J19" s="10">
        <v>11</v>
      </c>
      <c r="K19" s="10">
        <v>15</v>
      </c>
      <c r="L19" s="10">
        <v>9.5</v>
      </c>
      <c r="M19" s="10">
        <v>14.5</v>
      </c>
      <c r="N19" s="10">
        <v>25</v>
      </c>
      <c r="O19" s="10">
        <v>0</v>
      </c>
      <c r="P19" s="10">
        <v>0</v>
      </c>
      <c r="Q19" s="10">
        <v>8.5</v>
      </c>
      <c r="AA19" s="29" t="s">
        <v>89</v>
      </c>
      <c r="AE19" s="30">
        <v>4.4999999999999998E-2</v>
      </c>
    </row>
    <row r="20" spans="1:31" x14ac:dyDescent="0.2">
      <c r="A20" s="5" t="s">
        <v>51</v>
      </c>
      <c r="B20" s="10">
        <v>13.33</v>
      </c>
      <c r="C20" s="10">
        <v>13.06</v>
      </c>
      <c r="D20" s="10">
        <v>13.89</v>
      </c>
      <c r="E20" s="10">
        <v>19.21</v>
      </c>
      <c r="F20" s="10">
        <v>12.75</v>
      </c>
      <c r="G20" s="10">
        <v>14.47</v>
      </c>
      <c r="H20" s="10">
        <v>13.72</v>
      </c>
      <c r="I20" s="10">
        <v>12.95</v>
      </c>
      <c r="J20" s="10">
        <v>12.94</v>
      </c>
      <c r="K20" s="10">
        <v>12.58</v>
      </c>
      <c r="L20" s="10">
        <v>13.23</v>
      </c>
      <c r="M20" s="10">
        <v>15.65</v>
      </c>
      <c r="N20" s="10">
        <v>11.92</v>
      </c>
      <c r="O20" s="10">
        <v>13.83</v>
      </c>
      <c r="P20" s="10">
        <v>13.22</v>
      </c>
      <c r="Q20" s="10">
        <v>10.43</v>
      </c>
    </row>
    <row r="21" spans="1:31" x14ac:dyDescent="0.2">
      <c r="A21" s="5" t="s">
        <v>52</v>
      </c>
      <c r="B21" s="10">
        <v>20.62</v>
      </c>
      <c r="C21" s="10">
        <v>20.440000000000001</v>
      </c>
      <c r="D21" s="10">
        <v>20.79</v>
      </c>
      <c r="E21" s="10">
        <v>27.14</v>
      </c>
      <c r="F21" s="10">
        <v>21.05</v>
      </c>
      <c r="G21" s="10">
        <v>23.73</v>
      </c>
      <c r="H21" s="10">
        <v>20.76</v>
      </c>
      <c r="I21" s="10">
        <v>20.260000000000002</v>
      </c>
      <c r="J21" s="10">
        <v>20.38</v>
      </c>
      <c r="K21" s="10">
        <v>21.05</v>
      </c>
      <c r="L21" s="10">
        <v>21.73</v>
      </c>
      <c r="M21" s="10">
        <v>22.42</v>
      </c>
      <c r="N21" s="10">
        <v>20</v>
      </c>
      <c r="O21" s="10">
        <v>21.94</v>
      </c>
      <c r="P21" s="10">
        <v>20.83</v>
      </c>
      <c r="Q21" s="10">
        <v>17.670000000000002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22.14</v>
      </c>
      <c r="F22" s="10">
        <v>0</v>
      </c>
      <c r="G22" s="10">
        <v>0</v>
      </c>
      <c r="H22" s="10">
        <v>5.13</v>
      </c>
      <c r="I22" s="10">
        <v>3.6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</row>
    <row r="23" spans="1:31" x14ac:dyDescent="0.2">
      <c r="A23" s="5" t="s">
        <v>53</v>
      </c>
      <c r="B23" s="10">
        <v>1.5</v>
      </c>
      <c r="C23" s="10">
        <v>1.5</v>
      </c>
      <c r="D23" s="10">
        <v>1.5</v>
      </c>
      <c r="E23" s="10">
        <v>1.5</v>
      </c>
      <c r="F23" s="10">
        <v>5</v>
      </c>
      <c r="G23" s="10">
        <v>13.5</v>
      </c>
      <c r="H23" s="10">
        <v>10</v>
      </c>
      <c r="I23" s="10">
        <v>18.5</v>
      </c>
      <c r="J23" s="10">
        <v>1.5</v>
      </c>
      <c r="K23" s="10">
        <v>1.5</v>
      </c>
      <c r="L23" s="10">
        <v>9.5</v>
      </c>
      <c r="M23" s="10">
        <v>1.5</v>
      </c>
      <c r="N23" s="10">
        <v>1.5</v>
      </c>
      <c r="O23" s="10">
        <v>1.5</v>
      </c>
      <c r="P23" s="10">
        <v>1.5</v>
      </c>
      <c r="Q23" s="10">
        <v>8.25</v>
      </c>
    </row>
    <row r="24" spans="1:31" x14ac:dyDescent="0.2">
      <c r="A24" s="5" t="s">
        <v>54</v>
      </c>
      <c r="B24" s="18">
        <f t="shared" ref="B24:Q24" si="7">SUM(B14:B23)*$AE$19*6/12</f>
        <v>4.2293250000000002</v>
      </c>
      <c r="C24" s="18">
        <f t="shared" si="7"/>
        <v>4.1820750000000002</v>
      </c>
      <c r="D24" s="18">
        <f t="shared" si="7"/>
        <v>3.6094499999999994</v>
      </c>
      <c r="E24" s="18">
        <f t="shared" si="7"/>
        <v>6.338474999999999</v>
      </c>
      <c r="F24" s="18">
        <f t="shared" si="7"/>
        <v>3.5484750000000003</v>
      </c>
      <c r="G24" s="18">
        <f t="shared" si="7"/>
        <v>5.3313749999999995</v>
      </c>
      <c r="H24" s="18">
        <f t="shared" si="7"/>
        <v>3.9890249999999998</v>
      </c>
      <c r="I24" s="18">
        <f t="shared" si="7"/>
        <v>4.4925749999999995</v>
      </c>
      <c r="J24" s="18">
        <f t="shared" si="7"/>
        <v>4.7749499999999996</v>
      </c>
      <c r="K24" s="18">
        <f t="shared" si="7"/>
        <v>2.894625</v>
      </c>
      <c r="L24" s="18">
        <f t="shared" si="7"/>
        <v>3.2404500000000005</v>
      </c>
      <c r="M24" s="18">
        <f t="shared" si="7"/>
        <v>3.0339000000000005</v>
      </c>
      <c r="N24" s="18">
        <f t="shared" si="7"/>
        <v>2.9724750000000006</v>
      </c>
      <c r="O24" s="18">
        <f t="shared" si="7"/>
        <v>1.9784249999999997</v>
      </c>
      <c r="P24" s="18">
        <f t="shared" si="7"/>
        <v>1.6971750000000003</v>
      </c>
      <c r="Q24" s="18">
        <f t="shared" si="7"/>
        <v>3.7149750000000004</v>
      </c>
    </row>
    <row r="25" spans="1:31" x14ac:dyDescent="0.2">
      <c r="A25" s="5" t="s">
        <v>55</v>
      </c>
      <c r="B25" s="35">
        <f t="shared" ref="B25:Q25" si="8">SUM(B14:B24)</f>
        <v>192.19932499999999</v>
      </c>
      <c r="C25" s="35">
        <f t="shared" si="8"/>
        <v>190.052075</v>
      </c>
      <c r="D25" s="35">
        <f t="shared" si="8"/>
        <v>164.02945</v>
      </c>
      <c r="E25" s="35">
        <f t="shared" si="8"/>
        <v>288.048475</v>
      </c>
      <c r="F25" s="35">
        <f t="shared" si="8"/>
        <v>161.258475</v>
      </c>
      <c r="G25" s="35">
        <f t="shared" si="8"/>
        <v>242.281375</v>
      </c>
      <c r="H25" s="35">
        <f t="shared" si="8"/>
        <v>181.27902499999999</v>
      </c>
      <c r="I25" s="35">
        <f t="shared" si="8"/>
        <v>204.16257499999998</v>
      </c>
      <c r="J25" s="35">
        <f t="shared" si="8"/>
        <v>216.99494999999996</v>
      </c>
      <c r="K25" s="35">
        <f t="shared" si="8"/>
        <v>131.544625</v>
      </c>
      <c r="L25" s="35">
        <f t="shared" si="8"/>
        <v>147.26045000000002</v>
      </c>
      <c r="M25" s="35">
        <f t="shared" si="8"/>
        <v>137.87389999999999</v>
      </c>
      <c r="N25" s="35">
        <f t="shared" si="8"/>
        <v>135.08247500000002</v>
      </c>
      <c r="O25" s="35">
        <f t="shared" si="8"/>
        <v>89.908424999999994</v>
      </c>
      <c r="P25" s="35">
        <f t="shared" si="8"/>
        <v>77.127175000000008</v>
      </c>
      <c r="Q25" s="35">
        <f t="shared" si="8"/>
        <v>168.82497500000002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31" x14ac:dyDescent="0.2">
      <c r="A27" s="5" t="s">
        <v>56</v>
      </c>
      <c r="B27" s="34">
        <f t="shared" ref="B27:Q27" si="9">B11-B25</f>
        <v>137.80067500000001</v>
      </c>
      <c r="C27" s="34">
        <f t="shared" si="9"/>
        <v>137.80067500000001</v>
      </c>
      <c r="D27" s="34">
        <f t="shared" si="9"/>
        <v>137.80067500000001</v>
      </c>
      <c r="E27" s="34">
        <f t="shared" si="9"/>
        <v>137.80067500000001</v>
      </c>
      <c r="F27" s="34">
        <f t="shared" si="9"/>
        <v>137.80067500000004</v>
      </c>
      <c r="G27" s="34">
        <f t="shared" si="9"/>
        <v>137.80067499999998</v>
      </c>
      <c r="H27" s="34">
        <f t="shared" si="9"/>
        <v>137.80067500000001</v>
      </c>
      <c r="I27" s="34">
        <f t="shared" si="9"/>
        <v>137.80067500000004</v>
      </c>
      <c r="J27" s="34">
        <f t="shared" si="9"/>
        <v>137.80067500000001</v>
      </c>
      <c r="K27" s="34">
        <f t="shared" si="9"/>
        <v>137.80067500000001</v>
      </c>
      <c r="L27" s="34">
        <f t="shared" si="9"/>
        <v>137.80067500000004</v>
      </c>
      <c r="M27" s="34">
        <f t="shared" si="9"/>
        <v>137.80067500000001</v>
      </c>
      <c r="N27" s="34">
        <f t="shared" si="9"/>
        <v>137.80067499999998</v>
      </c>
      <c r="O27" s="34">
        <f t="shared" si="9"/>
        <v>137.80067500000001</v>
      </c>
      <c r="P27" s="34">
        <f t="shared" si="9"/>
        <v>137.80067500000001</v>
      </c>
      <c r="Q27" s="34">
        <f t="shared" si="9"/>
        <v>137.80067500000004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Q8">
    <cfRule type="cellIs" dxfId="67" priority="8" stopIfTrue="1" operator="equal">
      <formula>$F$3</formula>
    </cfRule>
  </conditionalFormatting>
  <conditionalFormatting sqref="F7:J7">
    <cfRule type="cellIs" dxfId="66" priority="9" stopIfTrue="1" operator="equal">
      <formula>1</formula>
    </cfRule>
  </conditionalFormatting>
  <conditionalFormatting sqref="B10:P10">
    <cfRule type="expression" dxfId="65" priority="6">
      <formula>AA10=1</formula>
    </cfRule>
    <cfRule type="expression" dxfId="64" priority="10" stopIfTrue="1">
      <formula>AA6=1</formula>
    </cfRule>
  </conditionalFormatting>
  <conditionalFormatting sqref="F4">
    <cfRule type="expression" dxfId="63" priority="5" stopIfTrue="1">
      <formula>$Y$12=1</formula>
    </cfRule>
  </conditionalFormatting>
  <conditionalFormatting sqref="F5">
    <cfRule type="expression" dxfId="62" priority="4" stopIfTrue="1">
      <formula>$Y$12=1</formula>
    </cfRule>
  </conditionalFormatting>
  <conditionalFormatting sqref="F6">
    <cfRule type="expression" dxfId="61" priority="3" stopIfTrue="1">
      <formula>$Y$12=1</formula>
    </cfRule>
  </conditionalFormatting>
  <conditionalFormatting sqref="Q10">
    <cfRule type="expression" dxfId="60" priority="1">
      <formula>AP10=1</formula>
    </cfRule>
    <cfRule type="expression" dxfId="59" priority="2" stopIfTrue="1">
      <formula>AP6=1</formula>
    </cfRule>
  </conditionalFormatting>
  <dataValidations count="1">
    <dataValidation type="list" allowBlank="1" showInputMessage="1" showErrorMessage="1" sqref="F3" xr:uid="{00000000-0002-0000-0400-000000000000}">
      <formula1>$B$8:$Q$8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31"/>
  <sheetViews>
    <sheetView showGridLines="0" workbookViewId="0">
      <pane xSplit="1" topLeftCell="B1" activePane="topRight" state="frozen"/>
      <selection pane="topRight" activeCell="G3" sqref="G3"/>
    </sheetView>
  </sheetViews>
  <sheetFormatPr defaultRowHeight="12.75" x14ac:dyDescent="0.2"/>
  <cols>
    <col min="1" max="1" width="13.42578125" customWidth="1"/>
    <col min="2" max="18" width="9.7109375" customWidth="1"/>
    <col min="24" max="26" width="9.140625" hidden="1" customWidth="1"/>
    <col min="27" max="43" width="8.85546875" hidden="1" customWidth="1"/>
    <col min="44" max="44" width="9.140625" customWidth="1"/>
  </cols>
  <sheetData>
    <row r="1" spans="1:43" x14ac:dyDescent="0.2">
      <c r="A1" s="2" t="s">
        <v>74</v>
      </c>
      <c r="B1" s="2"/>
      <c r="C1" s="2"/>
      <c r="G1" s="2"/>
      <c r="J1" s="22"/>
      <c r="R1" s="2"/>
    </row>
    <row r="2" spans="1:43" x14ac:dyDescent="0.2">
      <c r="C2" s="2"/>
      <c r="D2" s="2"/>
      <c r="Y2" s="25"/>
      <c r="Z2" s="25"/>
      <c r="AA2" s="4"/>
      <c r="AB2" s="4"/>
    </row>
    <row r="3" spans="1:43" x14ac:dyDescent="0.2">
      <c r="B3" s="22" t="s">
        <v>59</v>
      </c>
      <c r="C3" s="22"/>
      <c r="D3" s="22"/>
      <c r="E3" s="5"/>
      <c r="F3" s="24" t="s">
        <v>3</v>
      </c>
      <c r="Q3" s="3"/>
      <c r="Y3" s="4"/>
      <c r="Z3" s="4"/>
    </row>
    <row r="4" spans="1:43" x14ac:dyDescent="0.2">
      <c r="B4" s="5" t="s">
        <v>40</v>
      </c>
      <c r="C4" s="20" t="str">
        <f>F3</f>
        <v>Soybean</v>
      </c>
      <c r="D4" s="5" t="s">
        <v>39</v>
      </c>
      <c r="E4" s="5"/>
      <c r="F4" s="9">
        <v>12.5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Q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Buckwht</v>
      </c>
      <c r="AO4" t="str">
        <f t="shared" si="0"/>
        <v>Millet</v>
      </c>
      <c r="AP4" t="str">
        <f t="shared" si="0"/>
        <v>W.Wht</v>
      </c>
      <c r="AQ4" t="str">
        <f t="shared" si="0"/>
        <v>Rye</v>
      </c>
    </row>
    <row r="5" spans="1:43" x14ac:dyDescent="0.2">
      <c r="B5" s="5" t="s">
        <v>44</v>
      </c>
      <c r="C5" s="5"/>
      <c r="D5" s="5"/>
      <c r="E5" s="5"/>
      <c r="F5" s="9">
        <v>-0.8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0</v>
      </c>
      <c r="AP5" s="23">
        <v>1</v>
      </c>
      <c r="AQ5" s="23">
        <v>0</v>
      </c>
    </row>
    <row r="6" spans="1:43" x14ac:dyDescent="0.2">
      <c r="B6" s="5" t="s">
        <v>41</v>
      </c>
      <c r="C6" s="20" t="str">
        <f>F3</f>
        <v>Soybean</v>
      </c>
      <c r="D6" s="5" t="s">
        <v>42</v>
      </c>
      <c r="E6" s="5"/>
      <c r="F6" s="21">
        <f>F4+F5</f>
        <v>11.7</v>
      </c>
      <c r="G6" s="4"/>
      <c r="Y6" s="4" t="s">
        <v>60</v>
      </c>
      <c r="Z6" s="4"/>
      <c r="AA6">
        <f>IF($F$3=B8,1,0)</f>
        <v>0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1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Q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</row>
    <row r="7" spans="1:43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0</v>
      </c>
      <c r="AB7">
        <f t="shared" ref="AB7:AQ7" si="3">IF(AB5+AB6=2,1,0)</f>
        <v>0</v>
      </c>
      <c r="AC7">
        <f t="shared" si="3"/>
        <v>0</v>
      </c>
      <c r="AD7">
        <f t="shared" si="3"/>
        <v>0</v>
      </c>
      <c r="AE7">
        <f t="shared" si="3"/>
        <v>1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</row>
    <row r="8" spans="1:43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80</v>
      </c>
      <c r="P8" s="17" t="s">
        <v>81</v>
      </c>
      <c r="Q8" s="17" t="s">
        <v>62</v>
      </c>
      <c r="R8" s="17" t="s">
        <v>83</v>
      </c>
      <c r="Y8" s="26">
        <f>SUM(AA7:AQ7)</f>
        <v>1</v>
      </c>
      <c r="Z8" s="25" t="s">
        <v>86</v>
      </c>
    </row>
    <row r="9" spans="1:43" x14ac:dyDescent="0.2">
      <c r="A9" s="5" t="s">
        <v>0</v>
      </c>
      <c r="B9" s="8">
        <v>56</v>
      </c>
      <c r="C9" s="8">
        <v>53</v>
      </c>
      <c r="D9" s="8">
        <v>71</v>
      </c>
      <c r="E9" s="8">
        <v>138</v>
      </c>
      <c r="F9" s="8">
        <v>34</v>
      </c>
      <c r="G9" s="8">
        <v>1680</v>
      </c>
      <c r="H9" s="8">
        <v>1820</v>
      </c>
      <c r="I9" s="8">
        <v>1350</v>
      </c>
      <c r="J9" s="8">
        <v>1690</v>
      </c>
      <c r="K9" s="8">
        <v>18</v>
      </c>
      <c r="L9" s="8">
        <v>34</v>
      </c>
      <c r="M9" s="8">
        <v>81</v>
      </c>
      <c r="N9" s="8">
        <v>850</v>
      </c>
      <c r="O9" s="8">
        <v>950</v>
      </c>
      <c r="P9" s="8">
        <v>1700</v>
      </c>
      <c r="Q9" s="8">
        <v>53</v>
      </c>
      <c r="R9" s="8">
        <v>47</v>
      </c>
    </row>
    <row r="10" spans="1:43" x14ac:dyDescent="0.2">
      <c r="A10" s="19" t="s">
        <v>43</v>
      </c>
      <c r="B10" s="6">
        <f>IF($F$3=B8,$F$6,B11/B9)</f>
        <v>7.6084308035714274</v>
      </c>
      <c r="C10" s="6">
        <f t="shared" ref="C10:R10" si="4">IF($F$3=C8,$F$6,C11/C9)</f>
        <v>8.0365886792452823</v>
      </c>
      <c r="D10" s="6">
        <f t="shared" si="4"/>
        <v>5.636084154929577</v>
      </c>
      <c r="E10" s="6">
        <f t="shared" si="4"/>
        <v>3.9603088768115939</v>
      </c>
      <c r="F10" s="6">
        <f t="shared" si="4"/>
        <v>11.7</v>
      </c>
      <c r="G10" s="6">
        <f t="shared" si="4"/>
        <v>0.28711340773809518</v>
      </c>
      <c r="H10" s="6">
        <f t="shared" si="4"/>
        <v>0.23158864010989008</v>
      </c>
      <c r="I10" s="6">
        <f t="shared" si="4"/>
        <v>0.32922716666666668</v>
      </c>
      <c r="J10" s="6">
        <f t="shared" si="4"/>
        <v>0.26000326923076916</v>
      </c>
      <c r="K10" s="6">
        <f t="shared" si="4"/>
        <v>20.011827777777778</v>
      </c>
      <c r="L10" s="6">
        <f t="shared" si="4"/>
        <v>11.353853676470587</v>
      </c>
      <c r="M10" s="6">
        <f t="shared" si="4"/>
        <v>4.6028462962962955</v>
      </c>
      <c r="N10" s="6">
        <f t="shared" si="4"/>
        <v>0.41419244117647053</v>
      </c>
      <c r="O10" s="6">
        <f t="shared" si="4"/>
        <v>0.35899055263157886</v>
      </c>
      <c r="P10" s="6">
        <f t="shared" si="4"/>
        <v>0.19085049999999998</v>
      </c>
      <c r="Q10" s="6">
        <f t="shared" si="4"/>
        <v>7.6895174528301871</v>
      </c>
      <c r="R10" s="6">
        <f t="shared" si="4"/>
        <v>8.0087085106382965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1</v>
      </c>
      <c r="AP10" s="28">
        <v>0</v>
      </c>
      <c r="AQ10" s="28">
        <v>0</v>
      </c>
    </row>
    <row r="11" spans="1:43" x14ac:dyDescent="0.2">
      <c r="A11" s="5" t="s">
        <v>1</v>
      </c>
      <c r="B11" s="34">
        <f t="shared" ref="B11:R11" si="5">IF($F$3=B8,B9*B10,$AA$17+B25)</f>
        <v>426.07212499999991</v>
      </c>
      <c r="C11" s="34">
        <f t="shared" si="5"/>
        <v>425.93919999999997</v>
      </c>
      <c r="D11" s="34">
        <f t="shared" si="5"/>
        <v>400.16197499999998</v>
      </c>
      <c r="E11" s="34">
        <f t="shared" si="5"/>
        <v>546.52262499999995</v>
      </c>
      <c r="F11" s="34">
        <f t="shared" si="5"/>
        <v>397.79999999999995</v>
      </c>
      <c r="G11" s="34">
        <f t="shared" si="5"/>
        <v>482.35052499999995</v>
      </c>
      <c r="H11" s="34">
        <f t="shared" si="5"/>
        <v>421.49132499999996</v>
      </c>
      <c r="I11" s="34">
        <f t="shared" si="5"/>
        <v>444.45667500000002</v>
      </c>
      <c r="J11" s="34">
        <f t="shared" si="5"/>
        <v>439.4055249999999</v>
      </c>
      <c r="K11" s="34">
        <f t="shared" si="5"/>
        <v>360.21289999999999</v>
      </c>
      <c r="L11" s="34">
        <f t="shared" si="5"/>
        <v>386.03102499999994</v>
      </c>
      <c r="M11" s="34">
        <f t="shared" si="5"/>
        <v>372.83054999999996</v>
      </c>
      <c r="N11" s="34">
        <f t="shared" si="5"/>
        <v>352.06357499999996</v>
      </c>
      <c r="O11" s="34">
        <f t="shared" si="5"/>
        <v>341.04102499999993</v>
      </c>
      <c r="P11" s="34">
        <f t="shared" si="5"/>
        <v>324.44584999999995</v>
      </c>
      <c r="Q11" s="34">
        <f t="shared" si="5"/>
        <v>407.54442499999993</v>
      </c>
      <c r="R11" s="34">
        <f t="shared" si="5"/>
        <v>376.40929999999992</v>
      </c>
      <c r="Y11" s="27" t="s">
        <v>88</v>
      </c>
      <c r="AA11">
        <f t="shared" ref="AA11:AQ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</row>
    <row r="12" spans="1:43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Y12" s="26">
        <f>SUM(AA11:AQ11)</f>
        <v>0</v>
      </c>
      <c r="Z12" s="25" t="s">
        <v>87</v>
      </c>
    </row>
    <row r="13" spans="1:43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Y13" s="4"/>
      <c r="Z13" s="4"/>
    </row>
    <row r="14" spans="1:43" x14ac:dyDescent="0.2">
      <c r="A14" s="5" t="s">
        <v>45</v>
      </c>
      <c r="B14" s="9">
        <v>20.13</v>
      </c>
      <c r="C14" s="9">
        <v>22.75</v>
      </c>
      <c r="D14" s="9">
        <v>16.63</v>
      </c>
      <c r="E14" s="9">
        <v>84.74</v>
      </c>
      <c r="F14" s="9">
        <v>65.8</v>
      </c>
      <c r="G14" s="9">
        <v>61.88</v>
      </c>
      <c r="H14" s="9">
        <v>34.1</v>
      </c>
      <c r="I14" s="9">
        <v>52.25</v>
      </c>
      <c r="J14" s="9">
        <v>56.5</v>
      </c>
      <c r="K14" s="9">
        <v>18.5</v>
      </c>
      <c r="L14" s="9">
        <v>42</v>
      </c>
      <c r="M14" s="9">
        <v>12.5</v>
      </c>
      <c r="N14" s="9">
        <v>25.2</v>
      </c>
      <c r="O14" s="9">
        <v>20</v>
      </c>
      <c r="P14" s="9">
        <v>11.25</v>
      </c>
      <c r="Q14" s="9">
        <v>10.8</v>
      </c>
      <c r="R14" s="9">
        <v>9.6</v>
      </c>
      <c r="AA14" t="s">
        <v>16</v>
      </c>
    </row>
    <row r="15" spans="1:43" x14ac:dyDescent="0.2">
      <c r="A15" s="5" t="s">
        <v>46</v>
      </c>
      <c r="B15" s="10">
        <v>22.5</v>
      </c>
      <c r="C15" s="10">
        <v>22.5</v>
      </c>
      <c r="D15" s="10">
        <v>19.7</v>
      </c>
      <c r="E15" s="10">
        <v>27</v>
      </c>
      <c r="F15" s="10">
        <v>28</v>
      </c>
      <c r="G15" s="10">
        <v>46.9</v>
      </c>
      <c r="H15" s="10">
        <v>27.7</v>
      </c>
      <c r="I15" s="10">
        <v>29.9</v>
      </c>
      <c r="J15" s="10">
        <v>23.1</v>
      </c>
      <c r="K15" s="10">
        <v>24.7</v>
      </c>
      <c r="L15" s="10">
        <v>32.299999999999997</v>
      </c>
      <c r="M15" s="10">
        <v>5.4</v>
      </c>
      <c r="N15" s="10">
        <v>14</v>
      </c>
      <c r="O15" s="10">
        <v>11.8</v>
      </c>
      <c r="P15" s="10">
        <v>3.4</v>
      </c>
      <c r="Q15" s="10">
        <v>24.5</v>
      </c>
      <c r="R15" s="10">
        <v>6.5</v>
      </c>
      <c r="AA15">
        <f t="shared" ref="AA15:AQ15" si="7">IF($F$3=B8,B27,0)</f>
        <v>0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247.72767499999995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</row>
    <row r="16" spans="1:43" x14ac:dyDescent="0.2">
      <c r="A16" s="5" t="s">
        <v>47</v>
      </c>
      <c r="B16" s="10">
        <v>17</v>
      </c>
      <c r="C16" s="10">
        <v>17</v>
      </c>
      <c r="D16" s="10">
        <v>17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1.5</v>
      </c>
      <c r="M16" s="10">
        <v>0</v>
      </c>
      <c r="N16" s="10">
        <v>0</v>
      </c>
      <c r="O16" s="10">
        <v>0</v>
      </c>
      <c r="P16" s="10">
        <v>0</v>
      </c>
      <c r="Q16" s="10">
        <v>9</v>
      </c>
      <c r="R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R17" s="10">
        <v>0</v>
      </c>
      <c r="AA17">
        <f>SUM(AA15:AQ15)</f>
        <v>247.72767499999995</v>
      </c>
    </row>
    <row r="18" spans="1:31" x14ac:dyDescent="0.2">
      <c r="A18" s="5" t="s">
        <v>49</v>
      </c>
      <c r="B18" s="10">
        <v>72.64</v>
      </c>
      <c r="C18" s="10">
        <v>68.099999999999994</v>
      </c>
      <c r="D18" s="10">
        <v>54.86</v>
      </c>
      <c r="E18" s="10">
        <v>95.05</v>
      </c>
      <c r="F18" s="10">
        <v>8.0399999999999991</v>
      </c>
      <c r="G18" s="10">
        <v>38.39</v>
      </c>
      <c r="H18" s="10">
        <v>43.58</v>
      </c>
      <c r="I18" s="10">
        <v>29.21</v>
      </c>
      <c r="J18" s="10">
        <v>65.56</v>
      </c>
      <c r="K18" s="10">
        <v>20.04</v>
      </c>
      <c r="L18" s="10">
        <v>9.36</v>
      </c>
      <c r="M18" s="10">
        <v>53.32</v>
      </c>
      <c r="N18" s="10">
        <v>23.45</v>
      </c>
      <c r="O18" s="10">
        <v>16.28</v>
      </c>
      <c r="P18" s="10">
        <v>24.68</v>
      </c>
      <c r="Q18" s="10">
        <v>68.099999999999994</v>
      </c>
      <c r="R18" s="10">
        <v>59.02</v>
      </c>
    </row>
    <row r="19" spans="1:31" x14ac:dyDescent="0.2">
      <c r="A19" s="5" t="s">
        <v>50</v>
      </c>
      <c r="B19" s="10">
        <v>7</v>
      </c>
      <c r="C19" s="10">
        <v>9</v>
      </c>
      <c r="D19" s="10">
        <v>5</v>
      </c>
      <c r="E19" s="10">
        <v>11.5</v>
      </c>
      <c r="F19" s="10">
        <v>5.5</v>
      </c>
      <c r="G19" s="10">
        <v>10.5</v>
      </c>
      <c r="H19" s="10">
        <v>9.5</v>
      </c>
      <c r="I19" s="10">
        <v>15</v>
      </c>
      <c r="J19" s="10">
        <v>8</v>
      </c>
      <c r="K19" s="10">
        <v>12</v>
      </c>
      <c r="L19" s="10">
        <v>6</v>
      </c>
      <c r="M19" s="10">
        <v>12</v>
      </c>
      <c r="N19" s="10">
        <v>0</v>
      </c>
      <c r="O19" s="10">
        <v>9.5</v>
      </c>
      <c r="P19" s="10">
        <v>0</v>
      </c>
      <c r="Q19" s="10">
        <v>6.5</v>
      </c>
      <c r="R19" s="10">
        <v>14</v>
      </c>
      <c r="AA19" s="29" t="s">
        <v>89</v>
      </c>
      <c r="AE19" s="30">
        <v>4.4999999999999998E-2</v>
      </c>
    </row>
    <row r="20" spans="1:31" x14ac:dyDescent="0.2">
      <c r="A20" s="5" t="s">
        <v>51</v>
      </c>
      <c r="B20" s="10">
        <v>13.15</v>
      </c>
      <c r="C20" s="10">
        <v>13.02</v>
      </c>
      <c r="D20" s="10">
        <v>13.71</v>
      </c>
      <c r="E20" s="10">
        <v>19.96</v>
      </c>
      <c r="F20" s="10">
        <v>11.12</v>
      </c>
      <c r="G20" s="10">
        <v>14.52</v>
      </c>
      <c r="H20" s="10">
        <v>13.77</v>
      </c>
      <c r="I20" s="10">
        <v>13.12</v>
      </c>
      <c r="J20" s="10">
        <v>12.63</v>
      </c>
      <c r="K20" s="10">
        <v>12.37</v>
      </c>
      <c r="L20" s="10">
        <v>13.02</v>
      </c>
      <c r="M20" s="10">
        <v>15.39</v>
      </c>
      <c r="N20" s="10">
        <v>11.9</v>
      </c>
      <c r="O20" s="10">
        <v>12.07</v>
      </c>
      <c r="P20" s="10">
        <v>13.31</v>
      </c>
      <c r="Q20" s="10">
        <v>11.14</v>
      </c>
      <c r="R20" s="10">
        <v>10.93</v>
      </c>
    </row>
    <row r="21" spans="1:31" x14ac:dyDescent="0.2">
      <c r="A21" s="5" t="s">
        <v>52</v>
      </c>
      <c r="B21" s="10">
        <v>20.5</v>
      </c>
      <c r="C21" s="10">
        <v>20.420000000000002</v>
      </c>
      <c r="D21" s="10">
        <v>20.68</v>
      </c>
      <c r="E21" s="10">
        <v>27.63</v>
      </c>
      <c r="F21" s="10">
        <v>19.309999999999999</v>
      </c>
      <c r="G21" s="10">
        <v>23.77</v>
      </c>
      <c r="H21" s="10">
        <v>20.8</v>
      </c>
      <c r="I21" s="10">
        <v>20.37</v>
      </c>
      <c r="J21" s="10">
        <v>20.170000000000002</v>
      </c>
      <c r="K21" s="10">
        <v>20.9</v>
      </c>
      <c r="L21" s="10">
        <v>21.58</v>
      </c>
      <c r="M21" s="10">
        <v>22.24</v>
      </c>
      <c r="N21" s="10">
        <v>19.989999999999998</v>
      </c>
      <c r="O21" s="10">
        <v>20.11</v>
      </c>
      <c r="P21" s="10">
        <v>20.89</v>
      </c>
      <c r="Q21" s="10">
        <v>18.010000000000002</v>
      </c>
      <c r="R21" s="10">
        <v>17.55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24.84</v>
      </c>
      <c r="F22" s="10">
        <v>0</v>
      </c>
      <c r="G22" s="10">
        <v>0</v>
      </c>
      <c r="H22" s="10">
        <v>5.49</v>
      </c>
      <c r="I22" s="10">
        <v>4.05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31" x14ac:dyDescent="0.2">
      <c r="A23" s="5" t="s">
        <v>53</v>
      </c>
      <c r="B23" s="10">
        <v>1.5</v>
      </c>
      <c r="C23" s="10">
        <v>1.5</v>
      </c>
      <c r="D23" s="10">
        <v>1.5</v>
      </c>
      <c r="E23" s="10">
        <v>1.5</v>
      </c>
      <c r="F23" s="10">
        <v>5</v>
      </c>
      <c r="G23" s="10">
        <v>13.5</v>
      </c>
      <c r="H23" s="10">
        <v>10</v>
      </c>
      <c r="I23" s="10">
        <v>18.5</v>
      </c>
      <c r="J23" s="10">
        <v>1.5</v>
      </c>
      <c r="K23" s="10">
        <v>1.5</v>
      </c>
      <c r="L23" s="10">
        <v>9.5</v>
      </c>
      <c r="M23" s="10">
        <v>1.5</v>
      </c>
      <c r="N23" s="10">
        <v>1.5</v>
      </c>
      <c r="O23" s="10">
        <v>1.5</v>
      </c>
      <c r="P23" s="10">
        <v>1.5</v>
      </c>
      <c r="Q23" s="10">
        <v>8.25</v>
      </c>
      <c r="R23" s="10">
        <v>8.25</v>
      </c>
    </row>
    <row r="24" spans="1:31" x14ac:dyDescent="0.2">
      <c r="A24" s="5" t="s">
        <v>54</v>
      </c>
      <c r="B24" s="18">
        <f>SUM(B14:B23)*$AE$19*6/12</f>
        <v>3.9244499999999998</v>
      </c>
      <c r="C24" s="18">
        <f t="shared" ref="C24:R24" si="8">SUM(C14:C23)*$AE$19*6/12</f>
        <v>3.9215250000000004</v>
      </c>
      <c r="D24" s="18">
        <f t="shared" si="8"/>
        <v>3.3543000000000003</v>
      </c>
      <c r="E24" s="18">
        <f t="shared" si="8"/>
        <v>6.5749499999999985</v>
      </c>
      <c r="F24" s="18">
        <f t="shared" si="8"/>
        <v>3.3023250000000002</v>
      </c>
      <c r="G24" s="18">
        <f t="shared" si="8"/>
        <v>5.1628500000000006</v>
      </c>
      <c r="H24" s="18">
        <f t="shared" si="8"/>
        <v>3.8236500000000007</v>
      </c>
      <c r="I24" s="18">
        <f t="shared" si="8"/>
        <v>4.3290000000000006</v>
      </c>
      <c r="J24" s="18">
        <f t="shared" si="8"/>
        <v>4.2178499999999994</v>
      </c>
      <c r="K24" s="18">
        <f t="shared" si="8"/>
        <v>2.4752250000000005</v>
      </c>
      <c r="L24" s="18">
        <f t="shared" si="8"/>
        <v>3.0433499999999998</v>
      </c>
      <c r="M24" s="18">
        <f t="shared" si="8"/>
        <v>2.752875</v>
      </c>
      <c r="N24" s="18">
        <f t="shared" si="8"/>
        <v>2.2959000000000001</v>
      </c>
      <c r="O24" s="18">
        <f t="shared" si="8"/>
        <v>2.05335</v>
      </c>
      <c r="P24" s="18">
        <f t="shared" si="8"/>
        <v>1.688175</v>
      </c>
      <c r="Q24" s="18">
        <f t="shared" si="8"/>
        <v>3.5167499999999996</v>
      </c>
      <c r="R24" s="18">
        <f t="shared" si="8"/>
        <v>2.8316250000000003</v>
      </c>
    </row>
    <row r="25" spans="1:31" x14ac:dyDescent="0.2">
      <c r="A25" s="5" t="s">
        <v>55</v>
      </c>
      <c r="B25" s="35">
        <f t="shared" ref="B25:R25" si="9">SUM(B14:B24)</f>
        <v>178.34444999999999</v>
      </c>
      <c r="C25" s="35">
        <f t="shared" si="9"/>
        <v>178.21152500000002</v>
      </c>
      <c r="D25" s="35">
        <f t="shared" si="9"/>
        <v>152.43430000000001</v>
      </c>
      <c r="E25" s="35">
        <f t="shared" si="9"/>
        <v>298.79494999999997</v>
      </c>
      <c r="F25" s="35">
        <f t="shared" si="9"/>
        <v>150.07232500000001</v>
      </c>
      <c r="G25" s="35">
        <f t="shared" si="9"/>
        <v>234.62285000000003</v>
      </c>
      <c r="H25" s="35">
        <f t="shared" si="9"/>
        <v>173.76365000000004</v>
      </c>
      <c r="I25" s="35">
        <f t="shared" si="9"/>
        <v>196.72900000000004</v>
      </c>
      <c r="J25" s="35">
        <f t="shared" si="9"/>
        <v>191.67784999999998</v>
      </c>
      <c r="K25" s="35">
        <f t="shared" si="9"/>
        <v>112.48522500000001</v>
      </c>
      <c r="L25" s="35">
        <f t="shared" si="9"/>
        <v>138.30334999999999</v>
      </c>
      <c r="M25" s="35">
        <f t="shared" si="9"/>
        <v>125.102875</v>
      </c>
      <c r="N25" s="35">
        <f t="shared" si="9"/>
        <v>104.33590000000001</v>
      </c>
      <c r="O25" s="35">
        <f t="shared" si="9"/>
        <v>93.31335</v>
      </c>
      <c r="P25" s="35">
        <f t="shared" si="9"/>
        <v>76.718175000000002</v>
      </c>
      <c r="Q25" s="35">
        <f t="shared" si="9"/>
        <v>159.81674999999998</v>
      </c>
      <c r="R25" s="35">
        <f t="shared" si="9"/>
        <v>128.681625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31" x14ac:dyDescent="0.2">
      <c r="A27" s="5" t="s">
        <v>56</v>
      </c>
      <c r="B27" s="34">
        <f t="shared" ref="B27:R27" si="10">B11-B25</f>
        <v>247.72767499999992</v>
      </c>
      <c r="C27" s="34">
        <f t="shared" si="10"/>
        <v>247.72767499999995</v>
      </c>
      <c r="D27" s="34">
        <f t="shared" si="10"/>
        <v>247.72767499999998</v>
      </c>
      <c r="E27" s="34">
        <f t="shared" si="10"/>
        <v>247.72767499999998</v>
      </c>
      <c r="F27" s="34">
        <f t="shared" si="10"/>
        <v>247.72767499999995</v>
      </c>
      <c r="G27" s="34">
        <f t="shared" si="10"/>
        <v>247.72767499999992</v>
      </c>
      <c r="H27" s="34">
        <f t="shared" si="10"/>
        <v>247.72767499999992</v>
      </c>
      <c r="I27" s="34">
        <f t="shared" si="10"/>
        <v>247.72767499999998</v>
      </c>
      <c r="J27" s="34">
        <f t="shared" si="10"/>
        <v>247.72767499999992</v>
      </c>
      <c r="K27" s="34">
        <f t="shared" si="10"/>
        <v>247.72767499999998</v>
      </c>
      <c r="L27" s="34">
        <f t="shared" si="10"/>
        <v>247.72767499999995</v>
      </c>
      <c r="M27" s="34">
        <f t="shared" si="10"/>
        <v>247.72767499999998</v>
      </c>
      <c r="N27" s="34">
        <f t="shared" si="10"/>
        <v>247.72767499999995</v>
      </c>
      <c r="O27" s="34">
        <f t="shared" si="10"/>
        <v>247.72767499999992</v>
      </c>
      <c r="P27" s="34">
        <f t="shared" si="10"/>
        <v>247.72767499999995</v>
      </c>
      <c r="Q27" s="34">
        <f t="shared" si="10"/>
        <v>247.72767499999995</v>
      </c>
      <c r="R27" s="34">
        <f t="shared" si="10"/>
        <v>247.72767499999992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L8">
    <cfRule type="cellIs" dxfId="58" priority="8" stopIfTrue="1" operator="equal">
      <formula>$F$3</formula>
    </cfRule>
  </conditionalFormatting>
  <conditionalFormatting sqref="F7:J7">
    <cfRule type="cellIs" dxfId="57" priority="9" stopIfTrue="1" operator="equal">
      <formula>1</formula>
    </cfRule>
  </conditionalFormatting>
  <conditionalFormatting sqref="M8:R8">
    <cfRule type="cellIs" dxfId="56" priority="7" stopIfTrue="1" operator="equal">
      <formula>$F$3</formula>
    </cfRule>
  </conditionalFormatting>
  <conditionalFormatting sqref="B10">
    <cfRule type="expression" dxfId="55" priority="6">
      <formula>AA10=1</formula>
    </cfRule>
    <cfRule type="expression" dxfId="54" priority="10" stopIfTrue="1">
      <formula>AA6=1</formula>
    </cfRule>
  </conditionalFormatting>
  <conditionalFormatting sqref="F4">
    <cfRule type="expression" dxfId="53" priority="5" stopIfTrue="1">
      <formula>$Y$12=1</formula>
    </cfRule>
  </conditionalFormatting>
  <conditionalFormatting sqref="F5">
    <cfRule type="expression" dxfId="52" priority="4" stopIfTrue="1">
      <formula>$Y$12=1</formula>
    </cfRule>
  </conditionalFormatting>
  <conditionalFormatting sqref="F6">
    <cfRule type="expression" dxfId="51" priority="3" stopIfTrue="1">
      <formula>$Y$12=1</formula>
    </cfRule>
  </conditionalFormatting>
  <conditionalFormatting sqref="C10:R10">
    <cfRule type="expression" dxfId="50" priority="1">
      <formula>AB10=1</formula>
    </cfRule>
    <cfRule type="expression" dxfId="49" priority="2" stopIfTrue="1">
      <formula>AB6=1</formula>
    </cfRule>
  </conditionalFormatting>
  <dataValidations count="1">
    <dataValidation type="list" allowBlank="1" showInputMessage="1" showErrorMessage="1" sqref="F3" xr:uid="{00000000-0002-0000-0500-000000000000}">
      <formula1>$B$8:$R$8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31"/>
  <sheetViews>
    <sheetView showGridLines="0" workbookViewId="0">
      <pane xSplit="1" topLeftCell="B1" activePane="topRight" state="frozen"/>
      <selection pane="topRight" activeCell="F6" sqref="F6"/>
    </sheetView>
  </sheetViews>
  <sheetFormatPr defaultRowHeight="12.75" x14ac:dyDescent="0.2"/>
  <cols>
    <col min="1" max="1" width="13.42578125" customWidth="1"/>
    <col min="2" max="19" width="9.7109375" customWidth="1"/>
    <col min="25" max="27" width="9.140625" hidden="1" customWidth="1"/>
    <col min="28" max="45" width="8.85546875" hidden="1" customWidth="1"/>
    <col min="46" max="46" width="9.140625" customWidth="1"/>
  </cols>
  <sheetData>
    <row r="1" spans="1:45" x14ac:dyDescent="0.2">
      <c r="A1" s="2" t="s">
        <v>73</v>
      </c>
      <c r="B1" s="2"/>
      <c r="C1" s="2"/>
      <c r="G1" s="2"/>
      <c r="J1" s="22"/>
      <c r="S1" s="2"/>
    </row>
    <row r="2" spans="1:45" x14ac:dyDescent="0.2">
      <c r="C2" s="2"/>
      <c r="D2" s="2"/>
      <c r="Z2" s="25"/>
      <c r="AA2" s="25"/>
      <c r="AB2" s="4"/>
      <c r="AC2" s="4"/>
    </row>
    <row r="3" spans="1:45" x14ac:dyDescent="0.2">
      <c r="B3" s="22" t="s">
        <v>59</v>
      </c>
      <c r="C3" s="22"/>
      <c r="D3" s="22"/>
      <c r="E3" s="5"/>
      <c r="F3" s="24" t="s">
        <v>11</v>
      </c>
      <c r="R3" s="3"/>
      <c r="Z3" s="4"/>
      <c r="AA3" s="4"/>
    </row>
    <row r="4" spans="1:45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5.9</v>
      </c>
      <c r="G4" s="33" t="str">
        <f>IF(Z8=1,"","&lt;= enter cash price if no futures market")</f>
        <v/>
      </c>
      <c r="H4" s="15"/>
      <c r="I4" s="15"/>
      <c r="J4" s="15"/>
      <c r="K4" s="15"/>
      <c r="Z4" s="4"/>
      <c r="AA4" s="4"/>
      <c r="AB4" t="str">
        <f t="shared" ref="AB4:AS4" si="0">B8</f>
        <v>S. Wht</v>
      </c>
      <c r="AC4" t="str">
        <f t="shared" si="0"/>
        <v>Durum</v>
      </c>
      <c r="AD4" t="str">
        <f t="shared" si="0"/>
        <v>Barley</v>
      </c>
      <c r="AE4" t="str">
        <f t="shared" si="0"/>
        <v>Corn</v>
      </c>
      <c r="AF4" t="str">
        <f t="shared" si="0"/>
        <v>Soybean</v>
      </c>
      <c r="AG4" t="str">
        <f t="shared" si="0"/>
        <v>Drybeans</v>
      </c>
      <c r="AH4" t="str">
        <f t="shared" si="0"/>
        <v>Oil Snflr</v>
      </c>
      <c r="AI4" t="str">
        <f t="shared" si="0"/>
        <v>Conf Snflr</v>
      </c>
      <c r="AJ4" t="str">
        <f t="shared" si="0"/>
        <v>Canola</v>
      </c>
      <c r="AK4" t="str">
        <f t="shared" si="0"/>
        <v>Flax</v>
      </c>
      <c r="AL4" t="str">
        <f t="shared" si="0"/>
        <v>Field Pea</v>
      </c>
      <c r="AM4" t="str">
        <f t="shared" si="0"/>
        <v>Oats</v>
      </c>
      <c r="AN4" t="str">
        <f t="shared" si="0"/>
        <v>Lentils</v>
      </c>
      <c r="AO4" t="str">
        <f t="shared" si="0"/>
        <v>Mustard</v>
      </c>
      <c r="AP4" t="str">
        <f t="shared" si="0"/>
        <v>Buckwht</v>
      </c>
      <c r="AQ4" t="str">
        <f t="shared" si="0"/>
        <v>Millet</v>
      </c>
      <c r="AR4" t="str">
        <f t="shared" si="0"/>
        <v>W.Wht</v>
      </c>
      <c r="AS4" t="str">
        <f t="shared" si="0"/>
        <v>Rye</v>
      </c>
    </row>
    <row r="5" spans="1:45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Negative",IF(Z8=1,"","&lt;= enter 0 basis if no futures market"))</f>
        <v/>
      </c>
      <c r="Z5" s="4" t="s">
        <v>61</v>
      </c>
      <c r="AA5" s="4"/>
      <c r="AB5" s="23">
        <v>1</v>
      </c>
      <c r="AC5" s="23">
        <v>0</v>
      </c>
      <c r="AD5" s="23">
        <v>0</v>
      </c>
      <c r="AE5" s="23">
        <v>1</v>
      </c>
      <c r="AF5" s="23">
        <v>1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1</v>
      </c>
      <c r="AN5" s="23">
        <v>0</v>
      </c>
      <c r="AO5" s="23">
        <v>0</v>
      </c>
      <c r="AP5" s="23">
        <v>0</v>
      </c>
      <c r="AQ5" s="23">
        <v>0</v>
      </c>
      <c r="AR5" s="23">
        <v>1</v>
      </c>
      <c r="AS5" s="23">
        <v>0</v>
      </c>
    </row>
    <row r="6" spans="1:45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5.5</v>
      </c>
      <c r="G6" s="4"/>
      <c r="Z6" s="4" t="s">
        <v>60</v>
      </c>
      <c r="AA6" s="4"/>
      <c r="AB6">
        <f t="shared" ref="AB6:AS6" si="1">IF($F$3=B8,1,0)</f>
        <v>1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  <c r="AQ6">
        <f t="shared" si="1"/>
        <v>0</v>
      </c>
      <c r="AR6">
        <f t="shared" si="1"/>
        <v>0</v>
      </c>
      <c r="AS6">
        <f t="shared" si="1"/>
        <v>0</v>
      </c>
    </row>
    <row r="7" spans="1:45" x14ac:dyDescent="0.2">
      <c r="F7" s="4"/>
      <c r="G7" s="4"/>
      <c r="H7" s="4"/>
      <c r="I7" s="4"/>
      <c r="J7" s="4"/>
      <c r="Z7" s="25" t="s">
        <v>84</v>
      </c>
      <c r="AA7" s="4"/>
      <c r="AB7">
        <f>IF(AB5+AB6=2,1,0)</f>
        <v>1</v>
      </c>
      <c r="AC7">
        <f t="shared" ref="AC7:AS7" si="2">IF(AC5+AC6=2,1,0)</f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ref="AN7" si="3">IF(AN5+AN6=2,1,0)</f>
        <v>0</v>
      </c>
      <c r="AO7">
        <f t="shared" si="2"/>
        <v>0</v>
      </c>
      <c r="AP7">
        <f t="shared" si="2"/>
        <v>0</v>
      </c>
      <c r="AQ7">
        <f t="shared" si="2"/>
        <v>0</v>
      </c>
      <c r="AR7">
        <f t="shared" si="2"/>
        <v>0</v>
      </c>
      <c r="AS7">
        <f t="shared" si="2"/>
        <v>0</v>
      </c>
    </row>
    <row r="8" spans="1:45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17</v>
      </c>
      <c r="O8" s="17" t="s">
        <v>72</v>
      </c>
      <c r="P8" s="17" t="s">
        <v>80</v>
      </c>
      <c r="Q8" s="17" t="s">
        <v>81</v>
      </c>
      <c r="R8" s="17" t="s">
        <v>62</v>
      </c>
      <c r="S8" s="17" t="s">
        <v>83</v>
      </c>
      <c r="Z8" s="26">
        <f>SUM(AB7:AS7)</f>
        <v>1</v>
      </c>
      <c r="AA8" s="25" t="s">
        <v>86</v>
      </c>
    </row>
    <row r="9" spans="1:45" x14ac:dyDescent="0.2">
      <c r="A9" s="5" t="s">
        <v>0</v>
      </c>
      <c r="B9" s="8">
        <v>47</v>
      </c>
      <c r="C9" s="8">
        <v>49</v>
      </c>
      <c r="D9" s="8">
        <v>66</v>
      </c>
      <c r="E9" s="8">
        <v>111</v>
      </c>
      <c r="F9" s="8">
        <v>32</v>
      </c>
      <c r="G9" s="8">
        <v>1620</v>
      </c>
      <c r="H9" s="8">
        <v>1670</v>
      </c>
      <c r="I9" s="8">
        <v>1550</v>
      </c>
      <c r="J9" s="8">
        <v>1780</v>
      </c>
      <c r="K9" s="8">
        <v>16</v>
      </c>
      <c r="L9" s="8">
        <v>37</v>
      </c>
      <c r="M9" s="8">
        <v>72</v>
      </c>
      <c r="N9" s="8">
        <v>1200</v>
      </c>
      <c r="O9" s="8">
        <v>850</v>
      </c>
      <c r="P9" s="8">
        <v>900</v>
      </c>
      <c r="Q9" s="8">
        <v>1500</v>
      </c>
      <c r="R9" s="8">
        <v>47</v>
      </c>
      <c r="S9" s="8">
        <v>43</v>
      </c>
    </row>
    <row r="10" spans="1:45" x14ac:dyDescent="0.2">
      <c r="A10" s="19" t="s">
        <v>43</v>
      </c>
      <c r="B10" s="6">
        <f>IF($F$3=B8,$F$6,B11/B9)</f>
        <v>5.5</v>
      </c>
      <c r="C10" s="6">
        <f t="shared" ref="C10:S10" si="4">IF($F$3=C8,$F$6,C11/C9)</f>
        <v>5.4309719387755093</v>
      </c>
      <c r="D10" s="6">
        <f t="shared" si="4"/>
        <v>3.693265909090909</v>
      </c>
      <c r="E10" s="6">
        <f t="shared" si="4"/>
        <v>3.216653603603604</v>
      </c>
      <c r="F10" s="6">
        <f t="shared" si="4"/>
        <v>7.6352546874999998</v>
      </c>
      <c r="G10" s="6">
        <f t="shared" si="4"/>
        <v>0.20363007716049381</v>
      </c>
      <c r="H10" s="6">
        <f t="shared" si="4"/>
        <v>0.16418884730538924</v>
      </c>
      <c r="I10" s="6">
        <f t="shared" si="4"/>
        <v>0.20310262903225806</v>
      </c>
      <c r="J10" s="6">
        <f t="shared" si="4"/>
        <v>0.16453733146067415</v>
      </c>
      <c r="K10" s="6">
        <f t="shared" si="4"/>
        <v>12.792225</v>
      </c>
      <c r="L10" s="6">
        <f t="shared" si="4"/>
        <v>6.3992398648648647</v>
      </c>
      <c r="M10" s="6">
        <f t="shared" si="4"/>
        <v>3.1257503472222226</v>
      </c>
      <c r="N10" s="6">
        <f t="shared" ref="N10" si="5">IF($F$3=N8,$F$6,N11/N9)</f>
        <v>0.19189916666666668</v>
      </c>
      <c r="O10" s="6">
        <f t="shared" si="4"/>
        <v>0.2420819705882353</v>
      </c>
      <c r="P10" s="6">
        <f t="shared" si="4"/>
        <v>0.21320458333333331</v>
      </c>
      <c r="Q10" s="6">
        <f t="shared" si="4"/>
        <v>0.11914970000000001</v>
      </c>
      <c r="R10" s="6">
        <f t="shared" si="4"/>
        <v>5.174540425531915</v>
      </c>
      <c r="S10" s="6">
        <f t="shared" si="4"/>
        <v>5.0404906976744188</v>
      </c>
      <c r="Z10" s="27" t="s">
        <v>85</v>
      </c>
      <c r="AA10" s="25"/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1</v>
      </c>
      <c r="AH10" s="28">
        <v>1</v>
      </c>
      <c r="AI10" s="28">
        <v>1</v>
      </c>
      <c r="AJ10" s="28">
        <v>1</v>
      </c>
      <c r="AK10" s="28">
        <v>0</v>
      </c>
      <c r="AL10" s="28">
        <v>0</v>
      </c>
      <c r="AM10" s="28">
        <v>0</v>
      </c>
      <c r="AN10" s="28">
        <v>1</v>
      </c>
      <c r="AO10" s="28">
        <v>1</v>
      </c>
      <c r="AP10" s="28">
        <v>1</v>
      </c>
      <c r="AQ10" s="28">
        <v>1</v>
      </c>
      <c r="AR10" s="28">
        <v>0</v>
      </c>
      <c r="AS10" s="28">
        <v>0</v>
      </c>
    </row>
    <row r="11" spans="1:45" x14ac:dyDescent="0.2">
      <c r="A11" s="5" t="s">
        <v>1</v>
      </c>
      <c r="B11" s="34">
        <f t="shared" ref="B11:S11" si="6">IF($F$3=B8,B9*B10,$AB$17+B25)</f>
        <v>258.5</v>
      </c>
      <c r="C11" s="34">
        <f t="shared" si="6"/>
        <v>266.11762499999998</v>
      </c>
      <c r="D11" s="34">
        <f t="shared" si="6"/>
        <v>243.75555</v>
      </c>
      <c r="E11" s="34">
        <f t="shared" si="6"/>
        <v>357.04855000000003</v>
      </c>
      <c r="F11" s="34">
        <f t="shared" si="6"/>
        <v>244.32814999999999</v>
      </c>
      <c r="G11" s="34">
        <f t="shared" si="6"/>
        <v>329.88072499999998</v>
      </c>
      <c r="H11" s="34">
        <f t="shared" si="6"/>
        <v>274.19537500000001</v>
      </c>
      <c r="I11" s="34">
        <f t="shared" si="6"/>
        <v>314.80907500000001</v>
      </c>
      <c r="J11" s="34">
        <f t="shared" si="6"/>
        <v>292.87644999999998</v>
      </c>
      <c r="K11" s="34">
        <f t="shared" si="6"/>
        <v>204.6756</v>
      </c>
      <c r="L11" s="34">
        <f t="shared" si="6"/>
        <v>236.77187499999999</v>
      </c>
      <c r="M11" s="34">
        <f t="shared" si="6"/>
        <v>225.05402500000002</v>
      </c>
      <c r="N11" s="34">
        <f t="shared" si="6"/>
        <v>230.279</v>
      </c>
      <c r="O11" s="34">
        <f t="shared" si="6"/>
        <v>205.76967500000001</v>
      </c>
      <c r="P11" s="34">
        <f t="shared" si="6"/>
        <v>191.88412499999998</v>
      </c>
      <c r="Q11" s="34">
        <f t="shared" si="6"/>
        <v>178.72455000000002</v>
      </c>
      <c r="R11" s="34">
        <f t="shared" si="6"/>
        <v>243.20340000000002</v>
      </c>
      <c r="S11" s="34">
        <f t="shared" si="6"/>
        <v>216.74110000000002</v>
      </c>
      <c r="Z11" s="27" t="s">
        <v>88</v>
      </c>
      <c r="AB11">
        <f t="shared" ref="AB11:AS11" si="7">IF(AB6+AB10=2,1,0)</f>
        <v>0</v>
      </c>
      <c r="AC11">
        <f t="shared" si="7"/>
        <v>0</v>
      </c>
      <c r="AD11">
        <f t="shared" si="7"/>
        <v>0</v>
      </c>
      <c r="AE11">
        <f t="shared" si="7"/>
        <v>0</v>
      </c>
      <c r="AF11">
        <f t="shared" si="7"/>
        <v>0</v>
      </c>
      <c r="AG11">
        <f t="shared" si="7"/>
        <v>0</v>
      </c>
      <c r="AH11">
        <f t="shared" si="7"/>
        <v>0</v>
      </c>
      <c r="AI11">
        <f t="shared" si="7"/>
        <v>0</v>
      </c>
      <c r="AJ11">
        <f t="shared" si="7"/>
        <v>0</v>
      </c>
      <c r="AK11">
        <f t="shared" si="7"/>
        <v>0</v>
      </c>
      <c r="AL11">
        <f t="shared" si="7"/>
        <v>0</v>
      </c>
      <c r="AM11">
        <f t="shared" si="7"/>
        <v>0</v>
      </c>
      <c r="AN11">
        <f t="shared" ref="AN11" si="8">IF(AN6+AN10=2,1,0)</f>
        <v>0</v>
      </c>
      <c r="AO11">
        <f t="shared" si="7"/>
        <v>0</v>
      </c>
      <c r="AP11">
        <f t="shared" si="7"/>
        <v>0</v>
      </c>
      <c r="AQ11">
        <f t="shared" si="7"/>
        <v>0</v>
      </c>
      <c r="AR11">
        <f t="shared" si="7"/>
        <v>0</v>
      </c>
      <c r="AS11">
        <f t="shared" si="7"/>
        <v>0</v>
      </c>
    </row>
    <row r="12" spans="1:45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Z12" s="26">
        <f>SUM(AB11:AS11)</f>
        <v>0</v>
      </c>
      <c r="AA12" s="25" t="s">
        <v>87</v>
      </c>
    </row>
    <row r="13" spans="1:45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Z13" s="4"/>
      <c r="AA13" s="4"/>
    </row>
    <row r="14" spans="1:45" x14ac:dyDescent="0.2">
      <c r="A14" s="5" t="s">
        <v>45</v>
      </c>
      <c r="B14" s="9">
        <v>19.55</v>
      </c>
      <c r="C14" s="9">
        <v>23.4</v>
      </c>
      <c r="D14" s="9">
        <v>15.2</v>
      </c>
      <c r="E14" s="9">
        <v>78.010000000000005</v>
      </c>
      <c r="F14" s="9">
        <v>65.8</v>
      </c>
      <c r="G14" s="9">
        <v>61.88</v>
      </c>
      <c r="H14" s="9">
        <v>34.1</v>
      </c>
      <c r="I14" s="9">
        <v>49.5</v>
      </c>
      <c r="J14" s="9">
        <v>56.5</v>
      </c>
      <c r="K14" s="9">
        <v>16.649999999999999</v>
      </c>
      <c r="L14" s="9">
        <v>42</v>
      </c>
      <c r="M14" s="9">
        <v>12.5</v>
      </c>
      <c r="N14" s="9">
        <v>21</v>
      </c>
      <c r="O14" s="9">
        <v>25.2</v>
      </c>
      <c r="P14" s="9">
        <v>20</v>
      </c>
      <c r="Q14" s="9">
        <v>11.25</v>
      </c>
      <c r="R14" s="9">
        <v>9.9</v>
      </c>
      <c r="S14" s="9">
        <v>9.6</v>
      </c>
      <c r="AB14" t="s">
        <v>16</v>
      </c>
    </row>
    <row r="15" spans="1:45" x14ac:dyDescent="0.2">
      <c r="A15" s="5" t="s">
        <v>46</v>
      </c>
      <c r="B15" s="10">
        <v>25.8</v>
      </c>
      <c r="C15" s="10">
        <v>25.8</v>
      </c>
      <c r="D15" s="10">
        <v>24.3</v>
      </c>
      <c r="E15" s="10">
        <v>25</v>
      </c>
      <c r="F15" s="10">
        <v>26</v>
      </c>
      <c r="G15" s="10">
        <v>46.9</v>
      </c>
      <c r="H15" s="10">
        <v>34</v>
      </c>
      <c r="I15" s="10">
        <v>36.200000000000003</v>
      </c>
      <c r="J15" s="10">
        <v>23.1</v>
      </c>
      <c r="K15" s="10">
        <v>29.2</v>
      </c>
      <c r="L15" s="10">
        <v>35.9</v>
      </c>
      <c r="M15" s="10">
        <v>10.6</v>
      </c>
      <c r="N15" s="10">
        <v>35.5</v>
      </c>
      <c r="O15" s="10">
        <v>20.2</v>
      </c>
      <c r="P15" s="10">
        <v>18</v>
      </c>
      <c r="Q15" s="10">
        <v>9.6</v>
      </c>
      <c r="R15" s="10">
        <v>23</v>
      </c>
      <c r="S15" s="10">
        <v>6.5</v>
      </c>
      <c r="AB15">
        <f t="shared" ref="AB15:AS15" si="9">IF($F$3=B8,B27,0)</f>
        <v>99.930700000000002</v>
      </c>
      <c r="AC15">
        <f t="shared" si="9"/>
        <v>0</v>
      </c>
      <c r="AD15">
        <f t="shared" si="9"/>
        <v>0</v>
      </c>
      <c r="AE15">
        <f t="shared" si="9"/>
        <v>0</v>
      </c>
      <c r="AF15">
        <f t="shared" si="9"/>
        <v>0</v>
      </c>
      <c r="AG15">
        <f t="shared" si="9"/>
        <v>0</v>
      </c>
      <c r="AH15">
        <f t="shared" si="9"/>
        <v>0</v>
      </c>
      <c r="AI15">
        <f t="shared" si="9"/>
        <v>0</v>
      </c>
      <c r="AJ15">
        <f t="shared" si="9"/>
        <v>0</v>
      </c>
      <c r="AK15">
        <f t="shared" si="9"/>
        <v>0</v>
      </c>
      <c r="AL15">
        <f t="shared" si="9"/>
        <v>0</v>
      </c>
      <c r="AM15">
        <f t="shared" si="9"/>
        <v>0</v>
      </c>
      <c r="AN15">
        <f t="shared" si="9"/>
        <v>0</v>
      </c>
      <c r="AO15">
        <f t="shared" si="9"/>
        <v>0</v>
      </c>
      <c r="AP15">
        <f t="shared" si="9"/>
        <v>0</v>
      </c>
      <c r="AQ15">
        <f t="shared" si="9"/>
        <v>0</v>
      </c>
      <c r="AR15">
        <f t="shared" si="9"/>
        <v>0</v>
      </c>
      <c r="AS15">
        <f t="shared" si="9"/>
        <v>0</v>
      </c>
    </row>
    <row r="16" spans="1:45" x14ac:dyDescent="0.2">
      <c r="A16" s="5" t="s">
        <v>47</v>
      </c>
      <c r="B16" s="10">
        <v>9</v>
      </c>
      <c r="C16" s="10">
        <v>9</v>
      </c>
      <c r="D16" s="10">
        <v>9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1.5</v>
      </c>
      <c r="M16" s="10">
        <v>0</v>
      </c>
      <c r="N16" s="10">
        <v>16</v>
      </c>
      <c r="O16" s="10">
        <v>0</v>
      </c>
      <c r="P16" s="10">
        <v>0</v>
      </c>
      <c r="Q16" s="10">
        <v>0</v>
      </c>
      <c r="R16" s="10">
        <v>9</v>
      </c>
      <c r="S16" s="10">
        <v>0</v>
      </c>
      <c r="AB16" t="s">
        <v>14</v>
      </c>
    </row>
    <row r="17" spans="1:32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B17">
        <f>SUM(AB15:AS15)</f>
        <v>99.930700000000002</v>
      </c>
    </row>
    <row r="18" spans="1:32" x14ac:dyDescent="0.2">
      <c r="A18" s="5" t="s">
        <v>49</v>
      </c>
      <c r="B18" s="10">
        <v>56.9</v>
      </c>
      <c r="C18" s="10">
        <v>59.85</v>
      </c>
      <c r="D18" s="10">
        <v>47.94</v>
      </c>
      <c r="E18" s="10">
        <v>71.010000000000005</v>
      </c>
      <c r="F18" s="10">
        <v>5.0999999999999996</v>
      </c>
      <c r="G18" s="10">
        <v>35.36</v>
      </c>
      <c r="H18" s="10">
        <v>37.32</v>
      </c>
      <c r="I18" s="10">
        <v>33.74</v>
      </c>
      <c r="J18" s="10">
        <v>66.78</v>
      </c>
      <c r="K18" s="10">
        <v>15.43</v>
      </c>
      <c r="L18" s="10">
        <v>8.75</v>
      </c>
      <c r="M18" s="10">
        <v>44.04</v>
      </c>
      <c r="N18" s="10">
        <v>4.75</v>
      </c>
      <c r="O18" s="10">
        <v>22.03</v>
      </c>
      <c r="P18" s="10">
        <v>13.54</v>
      </c>
      <c r="Q18" s="10">
        <v>19.05</v>
      </c>
      <c r="R18" s="10">
        <v>56.9</v>
      </c>
      <c r="S18" s="10">
        <v>50.99</v>
      </c>
    </row>
    <row r="19" spans="1:32" x14ac:dyDescent="0.2">
      <c r="A19" s="5" t="s">
        <v>50</v>
      </c>
      <c r="B19" s="10">
        <v>7</v>
      </c>
      <c r="C19" s="10">
        <v>7.5</v>
      </c>
      <c r="D19" s="10">
        <v>6</v>
      </c>
      <c r="E19" s="10">
        <v>10.5</v>
      </c>
      <c r="F19" s="10">
        <v>8</v>
      </c>
      <c r="G19" s="10">
        <v>12</v>
      </c>
      <c r="H19" s="10">
        <v>8.5</v>
      </c>
      <c r="I19" s="10">
        <v>21</v>
      </c>
      <c r="J19" s="10">
        <v>6.5</v>
      </c>
      <c r="K19" s="10">
        <v>11.5</v>
      </c>
      <c r="L19" s="10">
        <v>6</v>
      </c>
      <c r="M19" s="10">
        <v>15</v>
      </c>
      <c r="N19" s="10">
        <v>7</v>
      </c>
      <c r="O19" s="10">
        <v>0</v>
      </c>
      <c r="P19" s="10">
        <v>10</v>
      </c>
      <c r="Q19" s="10">
        <v>0</v>
      </c>
      <c r="R19" s="10">
        <v>7</v>
      </c>
      <c r="S19" s="10">
        <v>13</v>
      </c>
      <c r="AB19" s="29" t="s">
        <v>89</v>
      </c>
      <c r="AF19" s="30">
        <v>4.4999999999999998E-2</v>
      </c>
    </row>
    <row r="20" spans="1:32" x14ac:dyDescent="0.2">
      <c r="A20" s="5" t="s">
        <v>51</v>
      </c>
      <c r="B20" s="10">
        <v>10.3</v>
      </c>
      <c r="C20" s="10">
        <v>10.39</v>
      </c>
      <c r="D20" s="10">
        <v>11.14</v>
      </c>
      <c r="E20" s="10">
        <v>16.05</v>
      </c>
      <c r="F20" s="10">
        <v>9.64</v>
      </c>
      <c r="G20" s="10">
        <v>13.13</v>
      </c>
      <c r="H20" s="10">
        <v>11.11</v>
      </c>
      <c r="I20" s="10">
        <v>10.95</v>
      </c>
      <c r="J20" s="10">
        <v>9.89</v>
      </c>
      <c r="K20" s="10">
        <v>9.73</v>
      </c>
      <c r="L20" s="10">
        <v>10.82</v>
      </c>
      <c r="M20" s="10">
        <v>12.26</v>
      </c>
      <c r="N20" s="10">
        <v>11.69</v>
      </c>
      <c r="O20" s="10">
        <v>9.75</v>
      </c>
      <c r="P20" s="10">
        <v>9.5</v>
      </c>
      <c r="Q20" s="10">
        <v>10.4</v>
      </c>
      <c r="R20" s="10">
        <v>9.48</v>
      </c>
      <c r="S20" s="10">
        <v>9.4499999999999993</v>
      </c>
    </row>
    <row r="21" spans="1:32" x14ac:dyDescent="0.2">
      <c r="A21" s="5" t="s">
        <v>52</v>
      </c>
      <c r="B21" s="10">
        <v>18.28</v>
      </c>
      <c r="C21" s="10">
        <v>18.34</v>
      </c>
      <c r="D21" s="10">
        <v>18.829999999999998</v>
      </c>
      <c r="E21" s="10">
        <v>23.74</v>
      </c>
      <c r="F21" s="10">
        <v>17.68</v>
      </c>
      <c r="G21" s="10">
        <v>22.12</v>
      </c>
      <c r="H21" s="10">
        <v>18.37</v>
      </c>
      <c r="I21" s="10">
        <v>18.260000000000002</v>
      </c>
      <c r="J21" s="10">
        <v>17.68</v>
      </c>
      <c r="K21" s="10">
        <v>18.43</v>
      </c>
      <c r="L21" s="10">
        <v>19.36</v>
      </c>
      <c r="M21" s="10">
        <v>19.72</v>
      </c>
      <c r="N21" s="10">
        <v>22.04</v>
      </c>
      <c r="O21" s="10">
        <v>18.079999999999998</v>
      </c>
      <c r="P21" s="10">
        <v>17.39</v>
      </c>
      <c r="Q21" s="10">
        <v>18.510000000000002</v>
      </c>
      <c r="R21" s="10">
        <v>16.59</v>
      </c>
      <c r="S21" s="10">
        <v>16.45</v>
      </c>
    </row>
    <row r="22" spans="1:32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18.899999999999999</v>
      </c>
      <c r="F22" s="10">
        <v>0</v>
      </c>
      <c r="G22" s="10">
        <v>0</v>
      </c>
      <c r="H22" s="10">
        <v>5.28</v>
      </c>
      <c r="I22" s="10">
        <v>5.25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2" x14ac:dyDescent="0.2">
      <c r="A23" s="5" t="s">
        <v>53</v>
      </c>
      <c r="B23" s="10">
        <v>8.25</v>
      </c>
      <c r="C23" s="10">
        <v>8.25</v>
      </c>
      <c r="D23" s="10">
        <v>8.25</v>
      </c>
      <c r="E23" s="10">
        <v>8.25</v>
      </c>
      <c r="F23" s="10">
        <v>5</v>
      </c>
      <c r="G23" s="10">
        <v>13.5</v>
      </c>
      <c r="H23" s="10">
        <v>16.75</v>
      </c>
      <c r="I23" s="10">
        <v>25.25</v>
      </c>
      <c r="J23" s="10">
        <v>8.25</v>
      </c>
      <c r="K23" s="10">
        <v>1.5</v>
      </c>
      <c r="L23" s="10">
        <v>9.5</v>
      </c>
      <c r="M23" s="10">
        <v>8.25</v>
      </c>
      <c r="N23" s="10">
        <v>9.5</v>
      </c>
      <c r="O23" s="10">
        <v>8.25</v>
      </c>
      <c r="P23" s="10">
        <v>1.5</v>
      </c>
      <c r="Q23" s="10">
        <v>8.25</v>
      </c>
      <c r="R23" s="10">
        <v>8.25</v>
      </c>
      <c r="S23" s="10">
        <v>8.25</v>
      </c>
    </row>
    <row r="24" spans="1:32" x14ac:dyDescent="0.2">
      <c r="A24" s="5" t="s">
        <v>54</v>
      </c>
      <c r="B24" s="18">
        <f>SUM(B14:B23)*$AF$19*6/12</f>
        <v>3.4893000000000001</v>
      </c>
      <c r="C24" s="18">
        <f t="shared" ref="C24:S24" si="10">SUM(C14:C23)*$AF$19*6/12</f>
        <v>3.6569249999999998</v>
      </c>
      <c r="D24" s="18">
        <f t="shared" si="10"/>
        <v>3.1648499999999999</v>
      </c>
      <c r="E24" s="18">
        <f t="shared" si="10"/>
        <v>5.6578500000000007</v>
      </c>
      <c r="F24" s="18">
        <f t="shared" si="10"/>
        <v>3.1774499999999999</v>
      </c>
      <c r="G24" s="18">
        <f t="shared" si="10"/>
        <v>5.0600249999999996</v>
      </c>
      <c r="H24" s="18">
        <f t="shared" si="10"/>
        <v>3.8346749999999994</v>
      </c>
      <c r="I24" s="18">
        <f t="shared" si="10"/>
        <v>4.7283749999999989</v>
      </c>
      <c r="J24" s="18">
        <f t="shared" si="10"/>
        <v>4.2457499999999992</v>
      </c>
      <c r="K24" s="18">
        <f t="shared" si="10"/>
        <v>2.3048999999999999</v>
      </c>
      <c r="L24" s="18">
        <f t="shared" si="10"/>
        <v>3.0111749999999997</v>
      </c>
      <c r="M24" s="18">
        <f t="shared" si="10"/>
        <v>2.7533249999999998</v>
      </c>
      <c r="N24" s="18">
        <f t="shared" ref="N24" si="11">SUM(N14:N23)*$AF$19*6/12</f>
        <v>2.8682999999999996</v>
      </c>
      <c r="O24" s="18">
        <f t="shared" si="10"/>
        <v>2.3289750000000002</v>
      </c>
      <c r="P24" s="18">
        <f t="shared" si="10"/>
        <v>2.0234249999999996</v>
      </c>
      <c r="Q24" s="18">
        <f t="shared" si="10"/>
        <v>1.7338499999999997</v>
      </c>
      <c r="R24" s="18">
        <f t="shared" si="10"/>
        <v>3.1526999999999998</v>
      </c>
      <c r="S24" s="18">
        <f t="shared" si="10"/>
        <v>2.5704000000000002</v>
      </c>
    </row>
    <row r="25" spans="1:32" x14ac:dyDescent="0.2">
      <c r="A25" s="5" t="s">
        <v>55</v>
      </c>
      <c r="B25" s="35">
        <f t="shared" ref="B25:S25" si="12">SUM(B14:B24)</f>
        <v>158.5693</v>
      </c>
      <c r="C25" s="35">
        <f t="shared" si="12"/>
        <v>166.186925</v>
      </c>
      <c r="D25" s="35">
        <f t="shared" si="12"/>
        <v>143.82485</v>
      </c>
      <c r="E25" s="35">
        <f t="shared" si="12"/>
        <v>257.11785000000003</v>
      </c>
      <c r="F25" s="35">
        <f t="shared" si="12"/>
        <v>144.39744999999999</v>
      </c>
      <c r="G25" s="35">
        <f t="shared" si="12"/>
        <v>229.95002499999998</v>
      </c>
      <c r="H25" s="35">
        <f t="shared" si="12"/>
        <v>174.26467499999998</v>
      </c>
      <c r="I25" s="35">
        <f t="shared" si="12"/>
        <v>214.87837499999998</v>
      </c>
      <c r="J25" s="35">
        <f t="shared" si="12"/>
        <v>192.94574999999998</v>
      </c>
      <c r="K25" s="35">
        <f t="shared" si="12"/>
        <v>104.7449</v>
      </c>
      <c r="L25" s="35">
        <f t="shared" si="12"/>
        <v>136.84117499999999</v>
      </c>
      <c r="M25" s="35">
        <f t="shared" si="12"/>
        <v>125.12332500000001</v>
      </c>
      <c r="N25" s="35">
        <f t="shared" ref="N25" si="13">SUM(N14:N24)</f>
        <v>130.34829999999999</v>
      </c>
      <c r="O25" s="35">
        <f t="shared" si="12"/>
        <v>105.838975</v>
      </c>
      <c r="P25" s="35">
        <f t="shared" si="12"/>
        <v>91.953424999999996</v>
      </c>
      <c r="Q25" s="35">
        <f t="shared" si="12"/>
        <v>78.793850000000006</v>
      </c>
      <c r="R25" s="35">
        <f t="shared" si="12"/>
        <v>143.27270000000001</v>
      </c>
      <c r="S25" s="35">
        <f t="shared" si="12"/>
        <v>116.81040000000002</v>
      </c>
    </row>
    <row r="26" spans="1:32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2" x14ac:dyDescent="0.2">
      <c r="A27" s="5" t="s">
        <v>56</v>
      </c>
      <c r="B27" s="34">
        <f t="shared" ref="B27:S27" si="14">B11-B25</f>
        <v>99.930700000000002</v>
      </c>
      <c r="C27" s="34">
        <f t="shared" si="14"/>
        <v>99.930699999999973</v>
      </c>
      <c r="D27" s="34">
        <f t="shared" si="14"/>
        <v>99.930700000000002</v>
      </c>
      <c r="E27" s="34">
        <f t="shared" si="14"/>
        <v>99.930700000000002</v>
      </c>
      <c r="F27" s="34">
        <f t="shared" si="14"/>
        <v>99.930700000000002</v>
      </c>
      <c r="G27" s="34">
        <f t="shared" si="14"/>
        <v>99.930700000000002</v>
      </c>
      <c r="H27" s="34">
        <f t="shared" si="14"/>
        <v>99.93070000000003</v>
      </c>
      <c r="I27" s="34">
        <f t="shared" si="14"/>
        <v>99.93070000000003</v>
      </c>
      <c r="J27" s="34">
        <f t="shared" si="14"/>
        <v>99.930700000000002</v>
      </c>
      <c r="K27" s="34">
        <f t="shared" si="14"/>
        <v>99.930700000000002</v>
      </c>
      <c r="L27" s="34">
        <f t="shared" si="14"/>
        <v>99.930700000000002</v>
      </c>
      <c r="M27" s="34">
        <f t="shared" si="14"/>
        <v>99.930700000000016</v>
      </c>
      <c r="N27" s="34">
        <f t="shared" ref="N27" si="15">N11-N25</f>
        <v>99.930700000000002</v>
      </c>
      <c r="O27" s="34">
        <f t="shared" si="14"/>
        <v>99.930700000000002</v>
      </c>
      <c r="P27" s="34">
        <f t="shared" si="14"/>
        <v>99.930699999999987</v>
      </c>
      <c r="Q27" s="34">
        <f t="shared" si="14"/>
        <v>99.930700000000016</v>
      </c>
      <c r="R27" s="34">
        <f t="shared" si="14"/>
        <v>99.930700000000002</v>
      </c>
      <c r="S27" s="34">
        <f t="shared" si="14"/>
        <v>99.930700000000002</v>
      </c>
    </row>
    <row r="28" spans="1:32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2" x14ac:dyDescent="0.2">
      <c r="A30" s="2" t="s">
        <v>19</v>
      </c>
    </row>
    <row r="31" spans="1:32" x14ac:dyDescent="0.2">
      <c r="A31" t="s">
        <v>20</v>
      </c>
    </row>
  </sheetData>
  <sheetProtection sheet="1" objects="1" scenarios="1"/>
  <conditionalFormatting sqref="B8:L8">
    <cfRule type="cellIs" dxfId="48" priority="11" stopIfTrue="1" operator="equal">
      <formula>$F$3</formula>
    </cfRule>
  </conditionalFormatting>
  <conditionalFormatting sqref="F7:J7">
    <cfRule type="cellIs" dxfId="47" priority="12" stopIfTrue="1" operator="equal">
      <formula>1</formula>
    </cfRule>
  </conditionalFormatting>
  <conditionalFormatting sqref="M8 O8:S8">
    <cfRule type="cellIs" dxfId="46" priority="10" stopIfTrue="1" operator="equal">
      <formula>$F$3</formula>
    </cfRule>
  </conditionalFormatting>
  <conditionalFormatting sqref="B10:M10">
    <cfRule type="expression" dxfId="45" priority="9">
      <formula>AB10=1</formula>
    </cfRule>
    <cfRule type="expression" dxfId="44" priority="13" stopIfTrue="1">
      <formula>AB6=1</formula>
    </cfRule>
  </conditionalFormatting>
  <conditionalFormatting sqref="F4">
    <cfRule type="expression" dxfId="43" priority="8" stopIfTrue="1">
      <formula>$Z$12=1</formula>
    </cfRule>
  </conditionalFormatting>
  <conditionalFormatting sqref="F5">
    <cfRule type="expression" dxfId="42" priority="7" stopIfTrue="1">
      <formula>$Z$12=1</formula>
    </cfRule>
  </conditionalFormatting>
  <conditionalFormatting sqref="F6">
    <cfRule type="expression" dxfId="41" priority="6" stopIfTrue="1">
      <formula>$Z$12=1</formula>
    </cfRule>
  </conditionalFormatting>
  <conditionalFormatting sqref="O10:S10">
    <cfRule type="expression" dxfId="40" priority="4">
      <formula>AO10=1</formula>
    </cfRule>
    <cfRule type="expression" dxfId="39" priority="5" stopIfTrue="1">
      <formula>AO6=1</formula>
    </cfRule>
  </conditionalFormatting>
  <conditionalFormatting sqref="N8">
    <cfRule type="cellIs" dxfId="38" priority="2" stopIfTrue="1" operator="equal">
      <formula>$F$3</formula>
    </cfRule>
  </conditionalFormatting>
  <conditionalFormatting sqref="N10">
    <cfRule type="expression" dxfId="37" priority="1">
      <formula>AN10=1</formula>
    </cfRule>
    <cfRule type="expression" dxfId="36" priority="3" stopIfTrue="1">
      <formula>AN6=1</formula>
    </cfRule>
  </conditionalFormatting>
  <dataValidations count="1">
    <dataValidation type="list" allowBlank="1" showInputMessage="1" showErrorMessage="1" sqref="F3" xr:uid="{00000000-0002-0000-0600-000000000000}">
      <formula1>$B$8:$S$8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R31"/>
  <sheetViews>
    <sheetView showGridLines="0" workbookViewId="0">
      <pane xSplit="1" topLeftCell="B1" activePane="topRight" state="frozen"/>
      <selection pane="topRight" activeCell="F4" sqref="F4"/>
    </sheetView>
  </sheetViews>
  <sheetFormatPr defaultRowHeight="12.75" x14ac:dyDescent="0.2"/>
  <cols>
    <col min="1" max="1" width="13.42578125" customWidth="1"/>
    <col min="2" max="19" width="9.7109375" customWidth="1"/>
    <col min="24" max="26" width="9.140625" hidden="1" customWidth="1"/>
    <col min="27" max="43" width="8.85546875" hidden="1" customWidth="1"/>
    <col min="44" max="44" width="9.140625" hidden="1" customWidth="1"/>
    <col min="45" max="45" width="9.140625" customWidth="1"/>
  </cols>
  <sheetData>
    <row r="1" spans="1:44" x14ac:dyDescent="0.2">
      <c r="A1" s="2" t="s">
        <v>71</v>
      </c>
      <c r="B1" s="2"/>
      <c r="C1" s="2"/>
      <c r="G1" s="2"/>
      <c r="J1" s="22"/>
      <c r="R1" s="2"/>
    </row>
    <row r="2" spans="1:44" x14ac:dyDescent="0.2">
      <c r="C2" s="2"/>
      <c r="D2" s="2"/>
      <c r="Y2" s="25"/>
      <c r="Z2" s="25"/>
      <c r="AA2" s="4"/>
      <c r="AB2" s="4"/>
    </row>
    <row r="3" spans="1:44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4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5.9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R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Conf Snflr</v>
      </c>
      <c r="AH4" t="str">
        <f t="shared" si="0"/>
        <v>Canola</v>
      </c>
      <c r="AI4" t="str">
        <f t="shared" si="0"/>
        <v>Flax</v>
      </c>
      <c r="AJ4" t="str">
        <f t="shared" si="0"/>
        <v>Lentils</v>
      </c>
      <c r="AK4" t="str">
        <f t="shared" si="0"/>
        <v>Field Pea</v>
      </c>
      <c r="AL4" t="str">
        <f t="shared" si="0"/>
        <v>Drybeans</v>
      </c>
      <c r="AM4" t="str">
        <f t="shared" si="0"/>
        <v>Mustard</v>
      </c>
      <c r="AN4" t="str">
        <f t="shared" si="0"/>
        <v>Oats</v>
      </c>
      <c r="AO4" t="str">
        <f t="shared" si="0"/>
        <v>Buckwht</v>
      </c>
      <c r="AP4" t="str">
        <f t="shared" si="0"/>
        <v>Millet</v>
      </c>
      <c r="AQ4" t="str">
        <f t="shared" si="0"/>
        <v>W.Wht</v>
      </c>
      <c r="AR4" t="str">
        <f t="shared" si="0"/>
        <v>Rye</v>
      </c>
    </row>
    <row r="5" spans="1:44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1</v>
      </c>
      <c r="AO5" s="23">
        <v>0</v>
      </c>
      <c r="AP5" s="23">
        <v>0</v>
      </c>
      <c r="AQ5" s="23">
        <v>1</v>
      </c>
      <c r="AR5" s="23">
        <v>0</v>
      </c>
    </row>
    <row r="6" spans="1:44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5.5</v>
      </c>
      <c r="G6" s="4"/>
      <c r="Y6" s="4" t="s">
        <v>60</v>
      </c>
      <c r="Z6" s="4"/>
      <c r="AA6">
        <f>IF($F$3=B8,1,0)</f>
        <v>1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R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  <c r="AR6">
        <f t="shared" si="2"/>
        <v>0</v>
      </c>
    </row>
    <row r="7" spans="1:44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R7" si="3">IF(AB5+AB6=2,1,0)</f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 t="shared" si="3"/>
        <v>0</v>
      </c>
    </row>
    <row r="8" spans="1:44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15</v>
      </c>
      <c r="I8" s="17" t="s">
        <v>7</v>
      </c>
      <c r="J8" s="17" t="s">
        <v>8</v>
      </c>
      <c r="K8" s="17" t="s">
        <v>17</v>
      </c>
      <c r="L8" s="17" t="s">
        <v>10</v>
      </c>
      <c r="M8" s="17" t="s">
        <v>5</v>
      </c>
      <c r="N8" s="17" t="s">
        <v>72</v>
      </c>
      <c r="O8" s="17" t="s">
        <v>12</v>
      </c>
      <c r="P8" s="17" t="s">
        <v>80</v>
      </c>
      <c r="Q8" s="17" t="s">
        <v>81</v>
      </c>
      <c r="R8" s="17" t="s">
        <v>62</v>
      </c>
      <c r="S8" s="17" t="s">
        <v>83</v>
      </c>
      <c r="Y8" s="26">
        <f>SUM(AA7:AR7)</f>
        <v>1</v>
      </c>
      <c r="Z8" s="25" t="s">
        <v>86</v>
      </c>
    </row>
    <row r="9" spans="1:44" x14ac:dyDescent="0.2">
      <c r="A9" s="5" t="s">
        <v>0</v>
      </c>
      <c r="B9" s="8">
        <v>51</v>
      </c>
      <c r="C9" s="8">
        <v>49</v>
      </c>
      <c r="D9" s="8">
        <v>73</v>
      </c>
      <c r="E9" s="8">
        <v>111</v>
      </c>
      <c r="F9" s="8">
        <v>33</v>
      </c>
      <c r="G9" s="8">
        <v>1620</v>
      </c>
      <c r="H9" s="8">
        <v>1230</v>
      </c>
      <c r="I9" s="8">
        <v>1920</v>
      </c>
      <c r="J9" s="8">
        <v>22</v>
      </c>
      <c r="K9" s="8">
        <v>1500</v>
      </c>
      <c r="L9" s="8">
        <v>39</v>
      </c>
      <c r="M9" s="8">
        <v>1650</v>
      </c>
      <c r="N9" s="8">
        <v>900</v>
      </c>
      <c r="O9" s="8">
        <v>87</v>
      </c>
      <c r="P9" s="8">
        <v>950</v>
      </c>
      <c r="Q9" s="8">
        <v>1300</v>
      </c>
      <c r="R9" s="8">
        <v>51</v>
      </c>
      <c r="S9" s="8">
        <v>46</v>
      </c>
    </row>
    <row r="10" spans="1:44" x14ac:dyDescent="0.2">
      <c r="A10" s="19" t="s">
        <v>43</v>
      </c>
      <c r="B10" s="6">
        <f>IF($F$3=B8,$F$6,B11/B9)</f>
        <v>5.5</v>
      </c>
      <c r="C10" s="6">
        <f t="shared" ref="C10:S10" si="4">IF($F$3=C8,$F$6,C11/C9)</f>
        <v>6.0016081632653062</v>
      </c>
      <c r="D10" s="6">
        <f t="shared" si="4"/>
        <v>3.7486198630136984</v>
      </c>
      <c r="E10" s="6">
        <f t="shared" si="4"/>
        <v>3.363174099099099</v>
      </c>
      <c r="F10" s="6">
        <f t="shared" si="4"/>
        <v>7.750166666666666</v>
      </c>
      <c r="G10" s="6">
        <f t="shared" si="4"/>
        <v>0.17596949074074072</v>
      </c>
      <c r="H10" s="6">
        <f t="shared" si="4"/>
        <v>0.25147483739837401</v>
      </c>
      <c r="I10" s="6">
        <f t="shared" si="4"/>
        <v>0.16453070312500001</v>
      </c>
      <c r="J10" s="6">
        <f t="shared" si="4"/>
        <v>10.737998863636363</v>
      </c>
      <c r="K10" s="6">
        <f t="shared" si="4"/>
        <v>0.16794741666666668</v>
      </c>
      <c r="L10" s="6">
        <f t="shared" si="4"/>
        <v>6.6220673076923076</v>
      </c>
      <c r="M10" s="6">
        <f t="shared" si="4"/>
        <v>0.21085042424242423</v>
      </c>
      <c r="N10" s="6">
        <f t="shared" si="4"/>
        <v>0.2723685833333333</v>
      </c>
      <c r="O10" s="6">
        <f t="shared" si="4"/>
        <v>2.8941172413793104</v>
      </c>
      <c r="P10" s="6">
        <f t="shared" si="4"/>
        <v>0.22349442105263159</v>
      </c>
      <c r="Q10" s="6">
        <f t="shared" si="4"/>
        <v>0.14465042307692308</v>
      </c>
      <c r="R10" s="6">
        <f t="shared" si="4"/>
        <v>5.3462240196078428</v>
      </c>
      <c r="S10" s="6">
        <f t="shared" si="4"/>
        <v>5.339397826086957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0</v>
      </c>
      <c r="AJ10" s="28">
        <v>1</v>
      </c>
      <c r="AK10" s="28">
        <v>0</v>
      </c>
      <c r="AL10" s="28">
        <v>1</v>
      </c>
      <c r="AM10" s="28">
        <v>1</v>
      </c>
      <c r="AN10" s="28">
        <v>0</v>
      </c>
      <c r="AO10" s="28">
        <v>1</v>
      </c>
      <c r="AP10" s="28">
        <v>1</v>
      </c>
      <c r="AQ10" s="28">
        <v>0</v>
      </c>
      <c r="AR10" s="28">
        <v>0</v>
      </c>
    </row>
    <row r="11" spans="1:44" x14ac:dyDescent="0.2">
      <c r="A11" s="5" t="s">
        <v>1</v>
      </c>
      <c r="B11" s="34">
        <f t="shared" ref="B11:S11" si="5">IF($F$3=B8,B9*B10,$AA$17+B25)</f>
        <v>280.5</v>
      </c>
      <c r="C11" s="34">
        <f t="shared" si="5"/>
        <v>294.0788</v>
      </c>
      <c r="D11" s="34">
        <f t="shared" si="5"/>
        <v>273.64924999999999</v>
      </c>
      <c r="E11" s="34">
        <f t="shared" si="5"/>
        <v>373.31232499999999</v>
      </c>
      <c r="F11" s="34">
        <f t="shared" si="5"/>
        <v>255.75549999999998</v>
      </c>
      <c r="G11" s="34">
        <f t="shared" si="5"/>
        <v>285.07057499999996</v>
      </c>
      <c r="H11" s="34">
        <f t="shared" si="5"/>
        <v>309.31405000000001</v>
      </c>
      <c r="I11" s="34">
        <f t="shared" si="5"/>
        <v>315.89895000000001</v>
      </c>
      <c r="J11" s="34">
        <f t="shared" si="5"/>
        <v>236.235975</v>
      </c>
      <c r="K11" s="34">
        <f t="shared" si="5"/>
        <v>251.92112500000002</v>
      </c>
      <c r="L11" s="34">
        <f t="shared" si="5"/>
        <v>258.260625</v>
      </c>
      <c r="M11" s="34">
        <f t="shared" si="5"/>
        <v>347.90319999999997</v>
      </c>
      <c r="N11" s="34">
        <f t="shared" si="5"/>
        <v>245.13172499999999</v>
      </c>
      <c r="O11" s="34">
        <f t="shared" si="5"/>
        <v>251.78819999999999</v>
      </c>
      <c r="P11" s="34">
        <f t="shared" si="5"/>
        <v>212.31970000000001</v>
      </c>
      <c r="Q11" s="34">
        <f t="shared" si="5"/>
        <v>188.04554999999999</v>
      </c>
      <c r="R11" s="34">
        <f t="shared" si="5"/>
        <v>272.65742499999999</v>
      </c>
      <c r="S11" s="34">
        <f t="shared" si="5"/>
        <v>245.6123</v>
      </c>
      <c r="Y11" s="27" t="s">
        <v>88</v>
      </c>
      <c r="AA11">
        <f t="shared" ref="AA11:AR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 t="shared" si="6"/>
        <v>0</v>
      </c>
    </row>
    <row r="12" spans="1:44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Y12" s="26">
        <f>SUM(AA11:AR11)</f>
        <v>0</v>
      </c>
      <c r="Z12" s="25" t="s">
        <v>87</v>
      </c>
    </row>
    <row r="13" spans="1:44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Y13" s="4"/>
      <c r="Z13" s="4"/>
    </row>
    <row r="14" spans="1:44" x14ac:dyDescent="0.2">
      <c r="A14" s="5" t="s">
        <v>45</v>
      </c>
      <c r="B14" s="9">
        <v>19.55</v>
      </c>
      <c r="C14" s="9">
        <v>26</v>
      </c>
      <c r="D14" s="9">
        <v>15.2</v>
      </c>
      <c r="E14" s="9">
        <v>78.010000000000005</v>
      </c>
      <c r="F14" s="9">
        <v>65.8</v>
      </c>
      <c r="G14" s="9">
        <v>32.549999999999997</v>
      </c>
      <c r="H14" s="9">
        <v>49.5</v>
      </c>
      <c r="I14" s="9">
        <v>56.5</v>
      </c>
      <c r="J14" s="9">
        <v>16.649999999999999</v>
      </c>
      <c r="K14" s="9">
        <v>21</v>
      </c>
      <c r="L14" s="9">
        <v>42</v>
      </c>
      <c r="M14" s="9">
        <v>61.88</v>
      </c>
      <c r="N14" s="9">
        <v>25.2</v>
      </c>
      <c r="O14" s="9">
        <v>12.5</v>
      </c>
      <c r="P14" s="9">
        <v>20</v>
      </c>
      <c r="Q14" s="9">
        <v>11.25</v>
      </c>
      <c r="R14" s="9">
        <v>9.9</v>
      </c>
      <c r="S14" s="9">
        <v>9.6</v>
      </c>
      <c r="AA14" t="s">
        <v>16</v>
      </c>
    </row>
    <row r="15" spans="1:44" x14ac:dyDescent="0.2">
      <c r="A15" s="5" t="s">
        <v>46</v>
      </c>
      <c r="B15" s="10">
        <v>26.2</v>
      </c>
      <c r="C15" s="10">
        <v>26.2</v>
      </c>
      <c r="D15" s="10">
        <v>24.3</v>
      </c>
      <c r="E15" s="10">
        <v>25</v>
      </c>
      <c r="F15" s="10">
        <v>26</v>
      </c>
      <c r="G15" s="10">
        <v>34</v>
      </c>
      <c r="H15" s="10">
        <v>36.200000000000003</v>
      </c>
      <c r="I15" s="10">
        <v>23.1</v>
      </c>
      <c r="J15" s="10">
        <v>29.2</v>
      </c>
      <c r="K15" s="10">
        <v>35.5</v>
      </c>
      <c r="L15" s="10">
        <v>35.9</v>
      </c>
      <c r="M15" s="10">
        <v>46.9</v>
      </c>
      <c r="N15" s="10">
        <v>20.2</v>
      </c>
      <c r="O15" s="10">
        <v>10.6</v>
      </c>
      <c r="P15" s="10">
        <v>18</v>
      </c>
      <c r="Q15" s="10">
        <v>9.6</v>
      </c>
      <c r="R15" s="10">
        <v>24.5</v>
      </c>
      <c r="S15" s="10">
        <v>6.5</v>
      </c>
      <c r="AA15">
        <f t="shared" ref="AA15:AR15" si="7">IF($F$3=B8,B27,0)</f>
        <v>116.9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  <c r="AR15">
        <f t="shared" si="7"/>
        <v>0</v>
      </c>
    </row>
    <row r="16" spans="1:44" x14ac:dyDescent="0.2">
      <c r="A16" s="5" t="s">
        <v>47</v>
      </c>
      <c r="B16" s="10">
        <v>9</v>
      </c>
      <c r="C16" s="10">
        <v>17</v>
      </c>
      <c r="D16" s="10">
        <v>17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16</v>
      </c>
      <c r="L16" s="10">
        <v>1.5</v>
      </c>
      <c r="M16" s="10">
        <v>20</v>
      </c>
      <c r="N16" s="10">
        <v>0</v>
      </c>
      <c r="O16" s="10">
        <v>0</v>
      </c>
      <c r="P16" s="10">
        <v>0</v>
      </c>
      <c r="Q16" s="10">
        <v>0</v>
      </c>
      <c r="R16" s="10">
        <v>9</v>
      </c>
      <c r="S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A17">
        <f>SUM(AA15:AR15)</f>
        <v>116.9</v>
      </c>
    </row>
    <row r="18" spans="1:31" x14ac:dyDescent="0.2">
      <c r="A18" s="5" t="s">
        <v>49</v>
      </c>
      <c r="B18" s="10">
        <v>64.680000000000007</v>
      </c>
      <c r="C18" s="10">
        <v>61.66</v>
      </c>
      <c r="D18" s="10">
        <v>56.36</v>
      </c>
      <c r="E18" s="10">
        <v>73.7</v>
      </c>
      <c r="F18" s="10">
        <v>7.8</v>
      </c>
      <c r="G18" s="10">
        <v>37.08</v>
      </c>
      <c r="H18" s="10">
        <v>25.15</v>
      </c>
      <c r="I18" s="10">
        <v>74.790000000000006</v>
      </c>
      <c r="J18" s="10">
        <v>26.79</v>
      </c>
      <c r="K18" s="10">
        <v>6.85</v>
      </c>
      <c r="L18" s="10">
        <v>10.55</v>
      </c>
      <c r="M18" s="10">
        <v>35.36</v>
      </c>
      <c r="N18" s="10">
        <v>25.15</v>
      </c>
      <c r="O18" s="10">
        <v>57.78</v>
      </c>
      <c r="P18" s="10">
        <v>15.89</v>
      </c>
      <c r="Q18" s="10">
        <v>15.64</v>
      </c>
      <c r="R18" s="10">
        <v>64.680000000000007</v>
      </c>
      <c r="S18" s="10">
        <v>57.12</v>
      </c>
    </row>
    <row r="19" spans="1:31" x14ac:dyDescent="0.2">
      <c r="A19" s="5" t="s">
        <v>50</v>
      </c>
      <c r="B19" s="10">
        <v>7</v>
      </c>
      <c r="C19" s="10">
        <v>9</v>
      </c>
      <c r="D19" s="10">
        <v>5.5</v>
      </c>
      <c r="E19" s="10">
        <v>10</v>
      </c>
      <c r="F19" s="10">
        <v>5</v>
      </c>
      <c r="G19" s="10">
        <v>8.5</v>
      </c>
      <c r="H19" s="10">
        <v>13.5</v>
      </c>
      <c r="I19" s="10">
        <v>8</v>
      </c>
      <c r="J19" s="10">
        <v>11</v>
      </c>
      <c r="K19" s="10">
        <v>9</v>
      </c>
      <c r="L19" s="10">
        <v>8.5</v>
      </c>
      <c r="M19" s="10">
        <v>13</v>
      </c>
      <c r="N19" s="10">
        <v>16.5</v>
      </c>
      <c r="O19" s="10">
        <v>13.5</v>
      </c>
      <c r="P19" s="10">
        <v>8</v>
      </c>
      <c r="Q19" s="10">
        <v>0</v>
      </c>
      <c r="R19" s="10">
        <v>7</v>
      </c>
      <c r="S19" s="10">
        <v>16</v>
      </c>
      <c r="AA19" s="29" t="s">
        <v>89</v>
      </c>
      <c r="AE19" s="30">
        <v>4.4999999999999998E-2</v>
      </c>
    </row>
    <row r="20" spans="1:31" x14ac:dyDescent="0.2">
      <c r="A20" s="5" t="s">
        <v>51</v>
      </c>
      <c r="B20" s="10">
        <v>11.93</v>
      </c>
      <c r="C20" s="10">
        <v>11.84</v>
      </c>
      <c r="D20" s="10">
        <v>12.84</v>
      </c>
      <c r="E20" s="10">
        <v>17.440000000000001</v>
      </c>
      <c r="F20" s="10">
        <v>9.35</v>
      </c>
      <c r="G20" s="10">
        <v>12.43</v>
      </c>
      <c r="H20" s="10">
        <v>11.89</v>
      </c>
      <c r="I20" s="10">
        <v>11.4</v>
      </c>
      <c r="J20" s="10">
        <v>11.39</v>
      </c>
      <c r="K20" s="10">
        <v>11.94</v>
      </c>
      <c r="L20" s="10">
        <v>10.89</v>
      </c>
      <c r="M20" s="10">
        <v>13.15</v>
      </c>
      <c r="N20" s="10">
        <v>11.18</v>
      </c>
      <c r="O20" s="10">
        <v>14.31</v>
      </c>
      <c r="P20" s="10">
        <v>10.94</v>
      </c>
      <c r="Q20" s="10">
        <v>11.62</v>
      </c>
      <c r="R20" s="10">
        <v>11.05</v>
      </c>
      <c r="S20" s="10">
        <v>10.89</v>
      </c>
    </row>
    <row r="21" spans="1:31" x14ac:dyDescent="0.2">
      <c r="A21" s="5" t="s">
        <v>52</v>
      </c>
      <c r="B21" s="10">
        <v>20.14</v>
      </c>
      <c r="C21" s="10">
        <v>20.079999999999998</v>
      </c>
      <c r="D21" s="10">
        <v>20.6</v>
      </c>
      <c r="E21" s="10">
        <v>25.32</v>
      </c>
      <c r="F21" s="10">
        <v>16.850000000000001</v>
      </c>
      <c r="G21" s="10">
        <v>19.899999999999999</v>
      </c>
      <c r="H21" s="10">
        <v>19.54</v>
      </c>
      <c r="I21" s="10">
        <v>19.329999999999998</v>
      </c>
      <c r="J21" s="10">
        <v>20.18</v>
      </c>
      <c r="K21" s="10">
        <v>22.26</v>
      </c>
      <c r="L21" s="10">
        <v>19.41</v>
      </c>
      <c r="M21" s="10">
        <v>22.13</v>
      </c>
      <c r="N21" s="10">
        <v>19.68</v>
      </c>
      <c r="O21" s="10">
        <v>21.73</v>
      </c>
      <c r="P21" s="10">
        <v>18.989999999999998</v>
      </c>
      <c r="Q21" s="10">
        <v>19.97</v>
      </c>
      <c r="R21" s="10">
        <v>17.95</v>
      </c>
      <c r="S21" s="10">
        <v>17.52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19.8</v>
      </c>
      <c r="F22" s="10">
        <v>0</v>
      </c>
      <c r="G22" s="10">
        <v>5.01</v>
      </c>
      <c r="H22" s="10">
        <v>3.9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1" x14ac:dyDescent="0.2">
      <c r="A23" s="5" t="s">
        <v>53</v>
      </c>
      <c r="B23" s="10">
        <v>1.5</v>
      </c>
      <c r="C23" s="10">
        <v>1.5</v>
      </c>
      <c r="D23" s="10">
        <v>1.5</v>
      </c>
      <c r="E23" s="10">
        <v>1.5</v>
      </c>
      <c r="F23" s="10">
        <v>5</v>
      </c>
      <c r="G23" s="10">
        <v>10</v>
      </c>
      <c r="H23" s="10">
        <v>18.5</v>
      </c>
      <c r="I23" s="10">
        <v>1.5</v>
      </c>
      <c r="J23" s="10">
        <v>1.5</v>
      </c>
      <c r="K23" s="10">
        <v>9.5</v>
      </c>
      <c r="L23" s="10">
        <v>9.5</v>
      </c>
      <c r="M23" s="10">
        <v>13.5</v>
      </c>
      <c r="N23" s="10">
        <v>1.5</v>
      </c>
      <c r="O23" s="10">
        <v>1.5</v>
      </c>
      <c r="P23" s="10">
        <v>1.5</v>
      </c>
      <c r="Q23" s="10">
        <v>1.5</v>
      </c>
      <c r="R23" s="10">
        <v>8.25</v>
      </c>
      <c r="S23" s="10">
        <v>8.25</v>
      </c>
    </row>
    <row r="24" spans="1:31" x14ac:dyDescent="0.2">
      <c r="A24" s="5" t="s">
        <v>54</v>
      </c>
      <c r="B24" s="18">
        <f>SUM(B14:B23)*$AE$19*6/12</f>
        <v>3.5999999999999996</v>
      </c>
      <c r="C24" s="18">
        <f t="shared" ref="C24:S24" si="8">SUM(C14:C23)*$AE$19*6/12</f>
        <v>3.8988</v>
      </c>
      <c r="D24" s="18">
        <f t="shared" si="8"/>
        <v>3.4492499999999997</v>
      </c>
      <c r="E24" s="18">
        <f t="shared" si="8"/>
        <v>5.6423249999999996</v>
      </c>
      <c r="F24" s="18">
        <f t="shared" si="8"/>
        <v>3.0554999999999999</v>
      </c>
      <c r="G24" s="18">
        <f t="shared" si="8"/>
        <v>3.7005749999999993</v>
      </c>
      <c r="H24" s="18">
        <f t="shared" si="8"/>
        <v>4.2340499999999999</v>
      </c>
      <c r="I24" s="18">
        <f t="shared" si="8"/>
        <v>4.3789499999999997</v>
      </c>
      <c r="J24" s="18">
        <f t="shared" si="8"/>
        <v>2.6259749999999995</v>
      </c>
      <c r="K24" s="18">
        <f t="shared" si="8"/>
        <v>2.9711250000000002</v>
      </c>
      <c r="L24" s="18">
        <f t="shared" si="8"/>
        <v>3.1106250000000002</v>
      </c>
      <c r="M24" s="18">
        <f t="shared" si="8"/>
        <v>5.0831999999999997</v>
      </c>
      <c r="N24" s="18">
        <f t="shared" si="8"/>
        <v>2.8217249999999994</v>
      </c>
      <c r="O24" s="18">
        <f t="shared" si="8"/>
        <v>2.9681999999999995</v>
      </c>
      <c r="P24" s="18">
        <f t="shared" si="8"/>
        <v>2.0996999999999999</v>
      </c>
      <c r="Q24" s="18">
        <f t="shared" si="8"/>
        <v>1.56555</v>
      </c>
      <c r="R24" s="18">
        <f t="shared" si="8"/>
        <v>3.4274249999999999</v>
      </c>
      <c r="S24" s="18">
        <f t="shared" si="8"/>
        <v>2.8322999999999996</v>
      </c>
    </row>
    <row r="25" spans="1:31" x14ac:dyDescent="0.2">
      <c r="A25" s="5" t="s">
        <v>55</v>
      </c>
      <c r="B25" s="35">
        <f t="shared" ref="B25:S25" si="9">SUM(B14:B24)</f>
        <v>163.6</v>
      </c>
      <c r="C25" s="35">
        <f t="shared" si="9"/>
        <v>177.17880000000002</v>
      </c>
      <c r="D25" s="35">
        <f t="shared" si="9"/>
        <v>156.74924999999999</v>
      </c>
      <c r="E25" s="35">
        <f t="shared" si="9"/>
        <v>256.41232500000001</v>
      </c>
      <c r="F25" s="35">
        <f t="shared" si="9"/>
        <v>138.85549999999998</v>
      </c>
      <c r="G25" s="35">
        <f t="shared" si="9"/>
        <v>168.17057499999999</v>
      </c>
      <c r="H25" s="35">
        <f t="shared" si="9"/>
        <v>192.41405</v>
      </c>
      <c r="I25" s="35">
        <f t="shared" si="9"/>
        <v>198.99895000000001</v>
      </c>
      <c r="J25" s="35">
        <f t="shared" si="9"/>
        <v>119.33597499999998</v>
      </c>
      <c r="K25" s="35">
        <f t="shared" si="9"/>
        <v>135.02112500000001</v>
      </c>
      <c r="L25" s="35">
        <f t="shared" si="9"/>
        <v>141.360625</v>
      </c>
      <c r="M25" s="35">
        <f t="shared" si="9"/>
        <v>231.00319999999999</v>
      </c>
      <c r="N25" s="35">
        <f t="shared" si="9"/>
        <v>128.23172499999998</v>
      </c>
      <c r="O25" s="35">
        <f t="shared" si="9"/>
        <v>134.88819999999998</v>
      </c>
      <c r="P25" s="35">
        <f t="shared" si="9"/>
        <v>95.419699999999992</v>
      </c>
      <c r="Q25" s="35">
        <f t="shared" si="9"/>
        <v>71.14555</v>
      </c>
      <c r="R25" s="35">
        <f t="shared" si="9"/>
        <v>155.75742500000001</v>
      </c>
      <c r="S25" s="35">
        <f t="shared" si="9"/>
        <v>128.7123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1" x14ac:dyDescent="0.2">
      <c r="A27" s="5" t="s">
        <v>56</v>
      </c>
      <c r="B27" s="34">
        <f t="shared" ref="B27:S27" si="10">B11-B25</f>
        <v>116.9</v>
      </c>
      <c r="C27" s="34">
        <f t="shared" si="10"/>
        <v>116.89999999999998</v>
      </c>
      <c r="D27" s="34">
        <f t="shared" si="10"/>
        <v>116.9</v>
      </c>
      <c r="E27" s="34">
        <f t="shared" si="10"/>
        <v>116.89999999999998</v>
      </c>
      <c r="F27" s="34">
        <f t="shared" si="10"/>
        <v>116.9</v>
      </c>
      <c r="G27" s="34">
        <f t="shared" si="10"/>
        <v>116.89999999999998</v>
      </c>
      <c r="H27" s="34">
        <f t="shared" si="10"/>
        <v>116.9</v>
      </c>
      <c r="I27" s="34">
        <f t="shared" si="10"/>
        <v>116.9</v>
      </c>
      <c r="J27" s="34">
        <f t="shared" si="10"/>
        <v>116.90000000000002</v>
      </c>
      <c r="K27" s="34">
        <f t="shared" si="10"/>
        <v>116.9</v>
      </c>
      <c r="L27" s="34">
        <f t="shared" si="10"/>
        <v>116.9</v>
      </c>
      <c r="M27" s="34">
        <f t="shared" si="10"/>
        <v>116.89999999999998</v>
      </c>
      <c r="N27" s="34">
        <f t="shared" si="10"/>
        <v>116.9</v>
      </c>
      <c r="O27" s="34">
        <f t="shared" si="10"/>
        <v>116.9</v>
      </c>
      <c r="P27" s="34">
        <f t="shared" si="10"/>
        <v>116.90000000000002</v>
      </c>
      <c r="Q27" s="34">
        <f t="shared" si="10"/>
        <v>116.89999999999999</v>
      </c>
      <c r="R27" s="34">
        <f t="shared" si="10"/>
        <v>116.89999999999998</v>
      </c>
      <c r="S27" s="34">
        <f t="shared" si="10"/>
        <v>116.9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L8">
    <cfRule type="cellIs" dxfId="35" priority="11" stopIfTrue="1" operator="equal">
      <formula>$F$3</formula>
    </cfRule>
  </conditionalFormatting>
  <conditionalFormatting sqref="F7:J7">
    <cfRule type="cellIs" dxfId="34" priority="12" stopIfTrue="1" operator="equal">
      <formula>1</formula>
    </cfRule>
  </conditionalFormatting>
  <conditionalFormatting sqref="M8:R8">
    <cfRule type="cellIs" dxfId="33" priority="10" stopIfTrue="1" operator="equal">
      <formula>$F$3</formula>
    </cfRule>
  </conditionalFormatting>
  <conditionalFormatting sqref="B10">
    <cfRule type="expression" dxfId="32" priority="9">
      <formula>AA10=1</formula>
    </cfRule>
    <cfRule type="expression" dxfId="31" priority="13" stopIfTrue="1">
      <formula>AA6=1</formula>
    </cfRule>
  </conditionalFormatting>
  <conditionalFormatting sqref="F4">
    <cfRule type="expression" dxfId="30" priority="8" stopIfTrue="1">
      <formula>$Y$12=1</formula>
    </cfRule>
  </conditionalFormatting>
  <conditionalFormatting sqref="F5">
    <cfRule type="expression" dxfId="29" priority="7" stopIfTrue="1">
      <formula>$Y$12=1</formula>
    </cfRule>
  </conditionalFormatting>
  <conditionalFormatting sqref="F6">
    <cfRule type="expression" dxfId="28" priority="6" stopIfTrue="1">
      <formula>$Y$12=1</formula>
    </cfRule>
  </conditionalFormatting>
  <conditionalFormatting sqref="C10:R10">
    <cfRule type="expression" dxfId="27" priority="4">
      <formula>AB10=1</formula>
    </cfRule>
    <cfRule type="expression" dxfId="26" priority="5" stopIfTrue="1">
      <formula>AB6=1</formula>
    </cfRule>
  </conditionalFormatting>
  <conditionalFormatting sqref="S8">
    <cfRule type="cellIs" dxfId="25" priority="3" stopIfTrue="1" operator="equal">
      <formula>$F$3</formula>
    </cfRule>
  </conditionalFormatting>
  <conditionalFormatting sqref="S10">
    <cfRule type="expression" dxfId="24" priority="1">
      <formula>AR10=1</formula>
    </cfRule>
    <cfRule type="expression" dxfId="23" priority="2" stopIfTrue="1">
      <formula>AR6=1</formula>
    </cfRule>
  </conditionalFormatting>
  <dataValidations count="1">
    <dataValidation type="list" allowBlank="1" showInputMessage="1" showErrorMessage="1" sqref="F3" xr:uid="{00000000-0002-0000-0700-000000000000}">
      <formula1>$B$8:$S$8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R31"/>
  <sheetViews>
    <sheetView showGridLines="0" workbookViewId="0">
      <pane xSplit="1" topLeftCell="B1" activePane="topRight" state="frozen"/>
      <selection pane="topRight" activeCell="F6" sqref="F6"/>
    </sheetView>
  </sheetViews>
  <sheetFormatPr defaultRowHeight="12.75" x14ac:dyDescent="0.2"/>
  <cols>
    <col min="1" max="1" width="13.42578125" customWidth="1"/>
    <col min="2" max="19" width="9.7109375" customWidth="1"/>
    <col min="24" max="26" width="9.140625" hidden="1" customWidth="1"/>
    <col min="27" max="43" width="8.85546875" hidden="1" customWidth="1"/>
    <col min="44" max="44" width="9.140625" hidden="1" customWidth="1"/>
    <col min="45" max="45" width="9.140625" customWidth="1"/>
  </cols>
  <sheetData>
    <row r="1" spans="1:44" x14ac:dyDescent="0.2">
      <c r="A1" s="2" t="s">
        <v>70</v>
      </c>
      <c r="B1" s="2"/>
      <c r="C1" s="2"/>
      <c r="G1" s="2"/>
      <c r="J1" s="22"/>
      <c r="R1" s="2"/>
    </row>
    <row r="2" spans="1:44" x14ac:dyDescent="0.2">
      <c r="C2" s="2"/>
      <c r="D2" s="2"/>
      <c r="Y2" s="25"/>
      <c r="Z2" s="25"/>
      <c r="AA2" s="4"/>
      <c r="AB2" s="4"/>
    </row>
    <row r="3" spans="1:44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4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5.9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R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Conf Snflr</v>
      </c>
      <c r="AH4" t="str">
        <f t="shared" si="0"/>
        <v>Canola</v>
      </c>
      <c r="AI4" t="str">
        <f t="shared" si="0"/>
        <v>Flax</v>
      </c>
      <c r="AJ4" t="str">
        <f t="shared" si="0"/>
        <v>Field Pea</v>
      </c>
      <c r="AK4" t="str">
        <f t="shared" si="0"/>
        <v>Lentils</v>
      </c>
      <c r="AL4" t="str">
        <f t="shared" si="0"/>
        <v>Safflower</v>
      </c>
      <c r="AM4" t="str">
        <f t="shared" si="0"/>
        <v>Mustard</v>
      </c>
      <c r="AN4" t="str">
        <f t="shared" si="0"/>
        <v>Oats</v>
      </c>
      <c r="AO4" t="str">
        <f t="shared" si="0"/>
        <v>Buckwht</v>
      </c>
      <c r="AP4" t="str">
        <f t="shared" si="0"/>
        <v>Chickpea</v>
      </c>
      <c r="AQ4" t="str">
        <f t="shared" si="0"/>
        <v>W.Wht</v>
      </c>
      <c r="AR4" t="str">
        <f t="shared" si="0"/>
        <v>Rye</v>
      </c>
    </row>
    <row r="5" spans="1:44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1</v>
      </c>
      <c r="AO5" s="23">
        <v>0</v>
      </c>
      <c r="AP5" s="23">
        <v>0</v>
      </c>
      <c r="AQ5" s="23">
        <v>1</v>
      </c>
      <c r="AR5" s="23">
        <v>0</v>
      </c>
    </row>
    <row r="6" spans="1:44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5.5</v>
      </c>
      <c r="G6" s="4"/>
      <c r="Y6" s="4" t="s">
        <v>60</v>
      </c>
      <c r="Z6" s="4"/>
      <c r="AA6">
        <f>IF($F$3=B8,1,0)</f>
        <v>1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R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  <c r="AR6">
        <f t="shared" si="2"/>
        <v>0</v>
      </c>
    </row>
    <row r="7" spans="1:44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Q7" si="3">IF(AB5+AB6=2,1,0)</f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>IF(AR5+AR6=2,1,0)</f>
        <v>0</v>
      </c>
    </row>
    <row r="8" spans="1:44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15</v>
      </c>
      <c r="I8" s="17" t="s">
        <v>7</v>
      </c>
      <c r="J8" s="17" t="s">
        <v>8</v>
      </c>
      <c r="K8" s="17" t="s">
        <v>10</v>
      </c>
      <c r="L8" s="17" t="s">
        <v>17</v>
      </c>
      <c r="M8" s="17" t="s">
        <v>79</v>
      </c>
      <c r="N8" s="17" t="s">
        <v>72</v>
      </c>
      <c r="O8" s="17" t="s">
        <v>12</v>
      </c>
      <c r="P8" s="17" t="s">
        <v>80</v>
      </c>
      <c r="Q8" s="17" t="s">
        <v>82</v>
      </c>
      <c r="R8" s="17" t="s">
        <v>62</v>
      </c>
      <c r="S8" s="17" t="s">
        <v>83</v>
      </c>
      <c r="Y8" s="26">
        <f>SUM(AA7:AR7)</f>
        <v>1</v>
      </c>
      <c r="Z8" s="25" t="s">
        <v>86</v>
      </c>
    </row>
    <row r="9" spans="1:44" x14ac:dyDescent="0.2">
      <c r="A9" s="5" t="s">
        <v>0</v>
      </c>
      <c r="B9" s="8">
        <v>42</v>
      </c>
      <c r="C9" s="8">
        <v>41</v>
      </c>
      <c r="D9" s="8">
        <v>59</v>
      </c>
      <c r="E9" s="8">
        <v>92</v>
      </c>
      <c r="F9" s="8">
        <v>30</v>
      </c>
      <c r="G9" s="8">
        <v>1500</v>
      </c>
      <c r="H9" s="8">
        <v>1290</v>
      </c>
      <c r="I9" s="8">
        <v>1850</v>
      </c>
      <c r="J9" s="8">
        <v>22</v>
      </c>
      <c r="K9" s="8">
        <v>36</v>
      </c>
      <c r="L9" s="8">
        <v>1300</v>
      </c>
      <c r="M9" s="8">
        <v>1050</v>
      </c>
      <c r="N9" s="8">
        <v>800</v>
      </c>
      <c r="O9" s="8">
        <v>70</v>
      </c>
      <c r="P9" s="8">
        <v>850</v>
      </c>
      <c r="Q9" s="8">
        <v>1400</v>
      </c>
      <c r="R9" s="8">
        <v>43</v>
      </c>
      <c r="S9" s="8">
        <v>41</v>
      </c>
    </row>
    <row r="10" spans="1:44" x14ac:dyDescent="0.2">
      <c r="A10" s="19" t="s">
        <v>43</v>
      </c>
      <c r="B10" s="6">
        <f>IF($F$3=B8,$F$6,B11/B9)</f>
        <v>5.5</v>
      </c>
      <c r="C10" s="6">
        <f t="shared" ref="C10:R10" si="4">IF($F$3=C8,$F$6,C11/C9)</f>
        <v>5.771061585365854</v>
      </c>
      <c r="D10" s="6">
        <f t="shared" si="4"/>
        <v>3.7031288135593221</v>
      </c>
      <c r="E10" s="6">
        <f t="shared" si="4"/>
        <v>3.2847464673913045</v>
      </c>
      <c r="F10" s="6">
        <f t="shared" si="4"/>
        <v>7.3451924999999996</v>
      </c>
      <c r="G10" s="6">
        <f t="shared" si="4"/>
        <v>0.16995099999999999</v>
      </c>
      <c r="H10" s="6">
        <f t="shared" si="4"/>
        <v>0.22535176356589148</v>
      </c>
      <c r="I10" s="6">
        <f t="shared" si="4"/>
        <v>0.15770645945945944</v>
      </c>
      <c r="J10" s="6">
        <f t="shared" si="4"/>
        <v>9.1688909090909085</v>
      </c>
      <c r="K10" s="6">
        <f t="shared" si="4"/>
        <v>6.4817090277777787</v>
      </c>
      <c r="L10" s="6">
        <f t="shared" si="4"/>
        <v>0.17499448076923074</v>
      </c>
      <c r="M10" s="6">
        <f t="shared" si="4"/>
        <v>0.20112757142857141</v>
      </c>
      <c r="N10" s="6">
        <f t="shared" si="4"/>
        <v>0.27141862500000002</v>
      </c>
      <c r="O10" s="6">
        <f t="shared" si="4"/>
        <v>3.0120932142857142</v>
      </c>
      <c r="P10" s="6">
        <f t="shared" si="4"/>
        <v>0.21124473529411764</v>
      </c>
      <c r="Q10" s="6">
        <f t="shared" si="4"/>
        <v>0.20923042857142857</v>
      </c>
      <c r="R10" s="6">
        <f t="shared" si="4"/>
        <v>5.2372656976744185</v>
      </c>
      <c r="S10" s="6">
        <f>IF($F$3=S8,$F$6,S11/S9)</f>
        <v>4.9198926829268288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0</v>
      </c>
      <c r="AJ10" s="28">
        <v>0</v>
      </c>
      <c r="AK10" s="28">
        <v>1</v>
      </c>
      <c r="AL10" s="28">
        <v>1</v>
      </c>
      <c r="AM10" s="28">
        <v>1</v>
      </c>
      <c r="AN10" s="28">
        <v>0</v>
      </c>
      <c r="AO10" s="28">
        <v>1</v>
      </c>
      <c r="AP10" s="28">
        <v>1</v>
      </c>
      <c r="AQ10" s="28">
        <v>0</v>
      </c>
      <c r="AR10" s="28">
        <v>0</v>
      </c>
    </row>
    <row r="11" spans="1:44" x14ac:dyDescent="0.2">
      <c r="A11" s="5" t="s">
        <v>1</v>
      </c>
      <c r="B11" s="34">
        <f t="shared" ref="B11:R11" si="5">IF($F$3=B8,B9*B10,$AA$17+B25)</f>
        <v>231</v>
      </c>
      <c r="C11" s="34">
        <f t="shared" si="5"/>
        <v>236.61352500000001</v>
      </c>
      <c r="D11" s="34">
        <f t="shared" si="5"/>
        <v>218.4846</v>
      </c>
      <c r="E11" s="34">
        <f t="shared" si="5"/>
        <v>302.19667500000003</v>
      </c>
      <c r="F11" s="34">
        <f t="shared" si="5"/>
        <v>220.35577499999999</v>
      </c>
      <c r="G11" s="34">
        <f t="shared" si="5"/>
        <v>254.9265</v>
      </c>
      <c r="H11" s="34">
        <f t="shared" si="5"/>
        <v>290.70377500000001</v>
      </c>
      <c r="I11" s="34">
        <f t="shared" si="5"/>
        <v>291.75694999999996</v>
      </c>
      <c r="J11" s="34">
        <f t="shared" si="5"/>
        <v>201.71559999999999</v>
      </c>
      <c r="K11" s="34">
        <f t="shared" si="5"/>
        <v>233.34152500000002</v>
      </c>
      <c r="L11" s="34">
        <f t="shared" si="5"/>
        <v>227.49282499999998</v>
      </c>
      <c r="M11" s="34">
        <f t="shared" si="5"/>
        <v>211.18394999999998</v>
      </c>
      <c r="N11" s="34">
        <f t="shared" si="5"/>
        <v>217.13490000000002</v>
      </c>
      <c r="O11" s="34">
        <f t="shared" si="5"/>
        <v>210.84652499999999</v>
      </c>
      <c r="P11" s="34">
        <f t="shared" si="5"/>
        <v>179.55802499999999</v>
      </c>
      <c r="Q11" s="34">
        <f t="shared" si="5"/>
        <v>292.92259999999999</v>
      </c>
      <c r="R11" s="34">
        <f t="shared" si="5"/>
        <v>225.20242500000001</v>
      </c>
      <c r="S11" s="34">
        <f>IF($F$3=S8,S9*S10,$AA$17+S25)</f>
        <v>201.71559999999999</v>
      </c>
      <c r="Y11" s="27" t="s">
        <v>88</v>
      </c>
      <c r="AA11">
        <f t="shared" ref="AA11:AQ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>IF(AR6+AR10=2,1,0)</f>
        <v>0</v>
      </c>
    </row>
    <row r="12" spans="1:44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Y12" s="26">
        <f>SUM(AA11:AR11)</f>
        <v>0</v>
      </c>
      <c r="Z12" s="25" t="s">
        <v>87</v>
      </c>
    </row>
    <row r="13" spans="1:44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Y13" s="4"/>
      <c r="Z13" s="4"/>
    </row>
    <row r="14" spans="1:44" x14ac:dyDescent="0.2">
      <c r="A14" s="5" t="s">
        <v>45</v>
      </c>
      <c r="B14" s="9">
        <v>17.25</v>
      </c>
      <c r="C14" s="9">
        <v>22.75</v>
      </c>
      <c r="D14" s="9">
        <v>12.83</v>
      </c>
      <c r="E14" s="9">
        <v>61.87</v>
      </c>
      <c r="F14" s="9">
        <v>62.4</v>
      </c>
      <c r="G14" s="9">
        <v>32.549999999999997</v>
      </c>
      <c r="H14" s="9">
        <v>49.5</v>
      </c>
      <c r="I14" s="9">
        <v>56.5</v>
      </c>
      <c r="J14" s="9">
        <v>14.8</v>
      </c>
      <c r="K14" s="9">
        <v>42</v>
      </c>
      <c r="L14" s="9">
        <v>21</v>
      </c>
      <c r="M14" s="9">
        <v>8.1</v>
      </c>
      <c r="N14" s="9">
        <v>21</v>
      </c>
      <c r="O14" s="9">
        <v>12.5</v>
      </c>
      <c r="P14" s="9">
        <v>20</v>
      </c>
      <c r="Q14" s="9">
        <v>56</v>
      </c>
      <c r="R14" s="9">
        <v>9</v>
      </c>
      <c r="S14" s="9">
        <v>9.6</v>
      </c>
      <c r="AA14" t="s">
        <v>16</v>
      </c>
    </row>
    <row r="15" spans="1:44" x14ac:dyDescent="0.2">
      <c r="A15" s="5" t="s">
        <v>46</v>
      </c>
      <c r="B15" s="10">
        <v>25.8</v>
      </c>
      <c r="C15" s="10">
        <v>25.8</v>
      </c>
      <c r="D15" s="10">
        <v>24.3</v>
      </c>
      <c r="E15" s="10">
        <v>21</v>
      </c>
      <c r="F15" s="10">
        <v>20</v>
      </c>
      <c r="G15" s="10">
        <v>34</v>
      </c>
      <c r="H15" s="10">
        <v>36.200000000000003</v>
      </c>
      <c r="I15" s="10">
        <v>23.1</v>
      </c>
      <c r="J15" s="10">
        <v>26</v>
      </c>
      <c r="K15" s="10">
        <v>35.9</v>
      </c>
      <c r="L15" s="10">
        <v>35.5</v>
      </c>
      <c r="M15" s="10">
        <v>22.1</v>
      </c>
      <c r="N15" s="10">
        <v>20.2</v>
      </c>
      <c r="O15" s="10">
        <v>10.6</v>
      </c>
      <c r="P15" s="10">
        <v>18</v>
      </c>
      <c r="Q15" s="10">
        <v>36.299999999999997</v>
      </c>
      <c r="R15" s="10">
        <v>23</v>
      </c>
      <c r="S15" s="10">
        <v>6.5</v>
      </c>
      <c r="AA15">
        <f t="shared" ref="AA15:AR15" si="7">IF($F$3=B8,B27,0)</f>
        <v>95.764150000000001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  <c r="AR15">
        <f t="shared" si="7"/>
        <v>0</v>
      </c>
    </row>
    <row r="16" spans="1:44" x14ac:dyDescent="0.2">
      <c r="A16" s="5" t="s">
        <v>47</v>
      </c>
      <c r="B16" s="10">
        <v>5</v>
      </c>
      <c r="C16" s="10">
        <v>5</v>
      </c>
      <c r="D16" s="10">
        <v>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1.5</v>
      </c>
      <c r="L16" s="10">
        <v>16</v>
      </c>
      <c r="M16" s="10">
        <v>18</v>
      </c>
      <c r="N16" s="10">
        <v>0</v>
      </c>
      <c r="O16" s="10">
        <v>0</v>
      </c>
      <c r="P16" s="10">
        <v>0</v>
      </c>
      <c r="Q16" s="10">
        <v>36</v>
      </c>
      <c r="R16" s="10">
        <v>9</v>
      </c>
      <c r="S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K17" s="10">
        <v>6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A17">
        <f>SUM(AA15:AR15)</f>
        <v>95.764150000000001</v>
      </c>
    </row>
    <row r="18" spans="1:31" x14ac:dyDescent="0.2">
      <c r="A18" s="5" t="s">
        <v>49</v>
      </c>
      <c r="B18" s="10">
        <v>45.24</v>
      </c>
      <c r="C18" s="10">
        <v>43.8</v>
      </c>
      <c r="D18" s="10">
        <v>37.18</v>
      </c>
      <c r="E18" s="10">
        <v>51.77</v>
      </c>
      <c r="F18" s="10">
        <v>2.4700000000000002</v>
      </c>
      <c r="G18" s="10">
        <v>28.37</v>
      </c>
      <c r="H18" s="10">
        <v>22.26</v>
      </c>
      <c r="I18" s="10">
        <v>64.66</v>
      </c>
      <c r="J18" s="10">
        <v>22.29</v>
      </c>
      <c r="K18" s="10">
        <v>7.25</v>
      </c>
      <c r="L18" s="10">
        <v>4.3600000000000003</v>
      </c>
      <c r="M18" s="10">
        <v>16.16</v>
      </c>
      <c r="N18" s="10">
        <v>16.3</v>
      </c>
      <c r="O18" s="10">
        <v>38.159999999999997</v>
      </c>
      <c r="P18" s="10">
        <v>8.5500000000000007</v>
      </c>
      <c r="Q18" s="10">
        <v>12.26</v>
      </c>
      <c r="R18" s="10">
        <v>46.68</v>
      </c>
      <c r="S18" s="10">
        <v>43.8</v>
      </c>
    </row>
    <row r="19" spans="1:31" x14ac:dyDescent="0.2">
      <c r="A19" s="5" t="s">
        <v>50</v>
      </c>
      <c r="B19" s="10">
        <v>5</v>
      </c>
      <c r="C19" s="10">
        <v>6.5</v>
      </c>
      <c r="D19" s="10">
        <v>5.5</v>
      </c>
      <c r="E19" s="10">
        <v>10</v>
      </c>
      <c r="F19" s="10">
        <v>6</v>
      </c>
      <c r="G19" s="10">
        <v>7</v>
      </c>
      <c r="H19" s="10">
        <v>16.5</v>
      </c>
      <c r="I19" s="10">
        <v>11.5</v>
      </c>
      <c r="J19" s="10">
        <v>11.5</v>
      </c>
      <c r="K19" s="10">
        <v>7.5</v>
      </c>
      <c r="L19" s="10">
        <v>9.5</v>
      </c>
      <c r="M19" s="10">
        <v>15</v>
      </c>
      <c r="N19" s="10">
        <v>25.5</v>
      </c>
      <c r="O19" s="10">
        <v>12.5</v>
      </c>
      <c r="P19" s="10">
        <v>7.5</v>
      </c>
      <c r="Q19" s="10">
        <v>9.5</v>
      </c>
      <c r="R19" s="10">
        <v>5</v>
      </c>
      <c r="S19" s="10">
        <v>11</v>
      </c>
      <c r="AA19" s="29" t="s">
        <v>89</v>
      </c>
      <c r="AE19" s="30">
        <v>4.4999999999999998E-2</v>
      </c>
    </row>
    <row r="20" spans="1:31" x14ac:dyDescent="0.2">
      <c r="A20" s="5" t="s">
        <v>51</v>
      </c>
      <c r="B20" s="10">
        <v>9.2799999999999994</v>
      </c>
      <c r="C20" s="10">
        <v>9.24</v>
      </c>
      <c r="D20" s="10">
        <v>10.029999999999999</v>
      </c>
      <c r="E20" s="10">
        <v>12.77</v>
      </c>
      <c r="F20" s="10">
        <v>9.2200000000000006</v>
      </c>
      <c r="G20" s="10">
        <v>9.86</v>
      </c>
      <c r="H20" s="10">
        <v>9.57</v>
      </c>
      <c r="I20" s="10">
        <v>9.9499999999999993</v>
      </c>
      <c r="J20" s="10">
        <v>9.51</v>
      </c>
      <c r="K20" s="10">
        <v>9.7899999999999991</v>
      </c>
      <c r="L20" s="10">
        <v>11.34</v>
      </c>
      <c r="M20" s="10">
        <v>8.58</v>
      </c>
      <c r="N20" s="10">
        <v>9.5</v>
      </c>
      <c r="O20" s="10">
        <v>11.71</v>
      </c>
      <c r="P20" s="10">
        <v>9.18</v>
      </c>
      <c r="Q20" s="10">
        <v>11.73</v>
      </c>
      <c r="R20" s="10">
        <v>9.17</v>
      </c>
      <c r="S20" s="10">
        <v>8.91</v>
      </c>
    </row>
    <row r="21" spans="1:31" x14ac:dyDescent="0.2">
      <c r="A21" s="5" t="s">
        <v>52</v>
      </c>
      <c r="B21" s="10">
        <v>16.440000000000001</v>
      </c>
      <c r="C21" s="10">
        <v>16.41</v>
      </c>
      <c r="D21" s="10">
        <v>16.93</v>
      </c>
      <c r="E21" s="10">
        <v>20.21</v>
      </c>
      <c r="F21" s="10">
        <v>16.760000000000002</v>
      </c>
      <c r="G21" s="10">
        <v>17.54</v>
      </c>
      <c r="H21" s="10">
        <v>17.350000000000001</v>
      </c>
      <c r="I21" s="10">
        <v>17.72</v>
      </c>
      <c r="J21" s="10">
        <v>18.02</v>
      </c>
      <c r="K21" s="10">
        <v>18.61</v>
      </c>
      <c r="L21" s="10">
        <v>21.63</v>
      </c>
      <c r="M21" s="10">
        <v>16.690000000000001</v>
      </c>
      <c r="N21" s="10">
        <v>17.95</v>
      </c>
      <c r="O21" s="10">
        <v>18.829999999999998</v>
      </c>
      <c r="P21" s="10">
        <v>17.22</v>
      </c>
      <c r="Q21" s="10">
        <v>22.53</v>
      </c>
      <c r="R21" s="10">
        <v>16.489999999999998</v>
      </c>
      <c r="S21" s="10">
        <v>15.56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16.02</v>
      </c>
      <c r="F22" s="10">
        <v>0</v>
      </c>
      <c r="G22" s="10">
        <v>4.59</v>
      </c>
      <c r="H22" s="10">
        <v>4.0199999999999996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1" x14ac:dyDescent="0.2">
      <c r="A23" s="5" t="s">
        <v>53</v>
      </c>
      <c r="B23" s="10">
        <v>8.25</v>
      </c>
      <c r="C23" s="10">
        <v>8.25</v>
      </c>
      <c r="D23" s="10">
        <v>8.25</v>
      </c>
      <c r="E23" s="10">
        <v>8.25</v>
      </c>
      <c r="F23" s="10">
        <v>5</v>
      </c>
      <c r="G23" s="10">
        <v>16.75</v>
      </c>
      <c r="H23" s="10">
        <v>25.25</v>
      </c>
      <c r="I23" s="10">
        <v>8.25</v>
      </c>
      <c r="J23" s="10">
        <v>1.5</v>
      </c>
      <c r="K23" s="10">
        <v>6</v>
      </c>
      <c r="L23" s="10">
        <v>9.5</v>
      </c>
      <c r="M23" s="10">
        <v>8.25</v>
      </c>
      <c r="N23" s="10">
        <v>8.25</v>
      </c>
      <c r="O23" s="10">
        <v>8.25</v>
      </c>
      <c r="P23" s="10">
        <v>1.5</v>
      </c>
      <c r="Q23" s="10">
        <v>8.5</v>
      </c>
      <c r="R23" s="10">
        <v>8.25</v>
      </c>
      <c r="S23" s="10">
        <v>8.25</v>
      </c>
    </row>
    <row r="24" spans="1:31" x14ac:dyDescent="0.2">
      <c r="A24" s="5" t="s">
        <v>54</v>
      </c>
      <c r="B24" s="18">
        <f>SUM(B14:B23)*$AE$19*6/12</f>
        <v>2.9758499999999999</v>
      </c>
      <c r="C24" s="18">
        <f t="shared" ref="C24:R24" si="8">SUM(C14:C23)*$AE$19*6/12</f>
        <v>3.0993749999999998</v>
      </c>
      <c r="D24" s="18">
        <f t="shared" si="8"/>
        <v>2.70045</v>
      </c>
      <c r="E24" s="18">
        <f t="shared" si="8"/>
        <v>4.5425250000000004</v>
      </c>
      <c r="F24" s="18">
        <f t="shared" si="8"/>
        <v>2.7416250000000004</v>
      </c>
      <c r="G24" s="18">
        <f t="shared" si="8"/>
        <v>3.5023499999999999</v>
      </c>
      <c r="H24" s="18">
        <f t="shared" si="8"/>
        <v>4.289625</v>
      </c>
      <c r="I24" s="18">
        <f t="shared" si="8"/>
        <v>4.3127999999999993</v>
      </c>
      <c r="J24" s="18">
        <f t="shared" si="8"/>
        <v>2.3314499999999998</v>
      </c>
      <c r="K24" s="18">
        <f t="shared" si="8"/>
        <v>3.0273750000000006</v>
      </c>
      <c r="L24" s="18">
        <f t="shared" si="8"/>
        <v>2.8986749999999994</v>
      </c>
      <c r="M24" s="18">
        <f t="shared" si="8"/>
        <v>2.5397999999999996</v>
      </c>
      <c r="N24" s="18">
        <f t="shared" si="8"/>
        <v>2.67075</v>
      </c>
      <c r="O24" s="18">
        <f t="shared" si="8"/>
        <v>2.532375</v>
      </c>
      <c r="P24" s="18">
        <f t="shared" si="8"/>
        <v>1.8438749999999997</v>
      </c>
      <c r="Q24" s="18">
        <f t="shared" si="8"/>
        <v>4.3384499999999999</v>
      </c>
      <c r="R24" s="18">
        <f t="shared" si="8"/>
        <v>2.8482749999999997</v>
      </c>
      <c r="S24" s="18">
        <f>SUM(S14:S23)*$AE$19*6/12</f>
        <v>2.3314499999999998</v>
      </c>
    </row>
    <row r="25" spans="1:31" x14ac:dyDescent="0.2">
      <c r="A25" s="5" t="s">
        <v>55</v>
      </c>
      <c r="B25" s="35">
        <f t="shared" ref="B25:R25" si="9">SUM(B14:B24)</f>
        <v>135.23585</v>
      </c>
      <c r="C25" s="35">
        <f t="shared" si="9"/>
        <v>140.84937500000001</v>
      </c>
      <c r="D25" s="35">
        <f t="shared" si="9"/>
        <v>122.72045000000001</v>
      </c>
      <c r="E25" s="35">
        <f t="shared" si="9"/>
        <v>206.43252500000006</v>
      </c>
      <c r="F25" s="35">
        <f t="shared" si="9"/>
        <v>124.59162500000001</v>
      </c>
      <c r="G25" s="35">
        <f t="shared" si="9"/>
        <v>159.16235</v>
      </c>
      <c r="H25" s="35">
        <f t="shared" si="9"/>
        <v>194.93962500000001</v>
      </c>
      <c r="I25" s="35">
        <f t="shared" si="9"/>
        <v>195.99279999999999</v>
      </c>
      <c r="J25" s="35">
        <f t="shared" si="9"/>
        <v>105.95145000000001</v>
      </c>
      <c r="K25" s="35">
        <f t="shared" si="9"/>
        <v>137.57737500000002</v>
      </c>
      <c r="L25" s="35">
        <f t="shared" si="9"/>
        <v>131.72867499999998</v>
      </c>
      <c r="M25" s="35">
        <f t="shared" si="9"/>
        <v>115.4198</v>
      </c>
      <c r="N25" s="35">
        <f t="shared" si="9"/>
        <v>121.37075</v>
      </c>
      <c r="O25" s="35">
        <f t="shared" si="9"/>
        <v>115.082375</v>
      </c>
      <c r="P25" s="35">
        <f t="shared" si="9"/>
        <v>83.793874999999986</v>
      </c>
      <c r="Q25" s="35">
        <f t="shared" si="9"/>
        <v>197.15844999999999</v>
      </c>
      <c r="R25" s="35">
        <f t="shared" si="9"/>
        <v>129.438275</v>
      </c>
      <c r="S25" s="35">
        <f>SUM(S14:S24)</f>
        <v>105.95145000000001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1" x14ac:dyDescent="0.2">
      <c r="A27" s="5" t="s">
        <v>56</v>
      </c>
      <c r="B27" s="34">
        <f t="shared" ref="B27:R27" si="10">B11-B25</f>
        <v>95.764150000000001</v>
      </c>
      <c r="C27" s="34">
        <f t="shared" si="10"/>
        <v>95.764150000000001</v>
      </c>
      <c r="D27" s="34">
        <f t="shared" si="10"/>
        <v>95.764149999999987</v>
      </c>
      <c r="E27" s="34">
        <f t="shared" si="10"/>
        <v>95.764149999999972</v>
      </c>
      <c r="F27" s="34">
        <f t="shared" si="10"/>
        <v>95.764149999999987</v>
      </c>
      <c r="G27" s="34">
        <f t="shared" si="10"/>
        <v>95.764150000000001</v>
      </c>
      <c r="H27" s="34">
        <f t="shared" si="10"/>
        <v>95.764150000000001</v>
      </c>
      <c r="I27" s="34">
        <f t="shared" si="10"/>
        <v>95.764149999999972</v>
      </c>
      <c r="J27" s="34">
        <f t="shared" si="10"/>
        <v>95.764149999999987</v>
      </c>
      <c r="K27" s="34">
        <f t="shared" si="10"/>
        <v>95.764150000000001</v>
      </c>
      <c r="L27" s="34">
        <f t="shared" si="10"/>
        <v>95.764150000000001</v>
      </c>
      <c r="M27" s="34">
        <f t="shared" si="10"/>
        <v>95.764149999999987</v>
      </c>
      <c r="N27" s="34">
        <f t="shared" si="10"/>
        <v>95.764150000000015</v>
      </c>
      <c r="O27" s="34">
        <f t="shared" si="10"/>
        <v>95.764149999999987</v>
      </c>
      <c r="P27" s="34">
        <f t="shared" si="10"/>
        <v>95.764150000000001</v>
      </c>
      <c r="Q27" s="34">
        <f t="shared" si="10"/>
        <v>95.764150000000001</v>
      </c>
      <c r="R27" s="34">
        <f t="shared" si="10"/>
        <v>95.764150000000001</v>
      </c>
      <c r="S27" s="34">
        <f>S11-S25</f>
        <v>95.764149999999987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M8">
    <cfRule type="cellIs" dxfId="22" priority="11" stopIfTrue="1" operator="equal">
      <formula>$F$3</formula>
    </cfRule>
  </conditionalFormatting>
  <conditionalFormatting sqref="F7:J7">
    <cfRule type="cellIs" dxfId="21" priority="12" stopIfTrue="1" operator="equal">
      <formula>1</formula>
    </cfRule>
  </conditionalFormatting>
  <conditionalFormatting sqref="M8:R8">
    <cfRule type="cellIs" dxfId="20" priority="10" stopIfTrue="1" operator="equal">
      <formula>$F$3</formula>
    </cfRule>
  </conditionalFormatting>
  <conditionalFormatting sqref="B10">
    <cfRule type="expression" dxfId="19" priority="9">
      <formula>AA10=1</formula>
    </cfRule>
    <cfRule type="expression" dxfId="18" priority="13" stopIfTrue="1">
      <formula>AA6=1</formula>
    </cfRule>
  </conditionalFormatting>
  <conditionalFormatting sqref="F4">
    <cfRule type="expression" dxfId="17" priority="8" stopIfTrue="1">
      <formula>$Y$12=1</formula>
    </cfRule>
  </conditionalFormatting>
  <conditionalFormatting sqref="F5">
    <cfRule type="expression" dxfId="16" priority="7" stopIfTrue="1">
      <formula>$Y$12=1</formula>
    </cfRule>
  </conditionalFormatting>
  <conditionalFormatting sqref="F6">
    <cfRule type="expression" dxfId="15" priority="6" stopIfTrue="1">
      <formula>$Y$12=1</formula>
    </cfRule>
  </conditionalFormatting>
  <conditionalFormatting sqref="C10:R10">
    <cfRule type="expression" dxfId="14" priority="4">
      <formula>AB10=1</formula>
    </cfRule>
    <cfRule type="expression" dxfId="13" priority="5" stopIfTrue="1">
      <formula>AB6=1</formula>
    </cfRule>
  </conditionalFormatting>
  <conditionalFormatting sqref="S8">
    <cfRule type="cellIs" dxfId="12" priority="3" stopIfTrue="1" operator="equal">
      <formula>$F$3</formula>
    </cfRule>
  </conditionalFormatting>
  <conditionalFormatting sqref="S10">
    <cfRule type="expression" dxfId="11" priority="1">
      <formula>AR10=1</formula>
    </cfRule>
    <cfRule type="expression" dxfId="10" priority="2" stopIfTrue="1">
      <formula>AR6=1</formula>
    </cfRule>
  </conditionalFormatting>
  <dataValidations count="1">
    <dataValidation type="list" allowBlank="1" showInputMessage="1" showErrorMessage="1" sqref="F3" xr:uid="{00000000-0002-0000-0800-000000000000}">
      <formula1>$B$8:$S$8</formula1>
    </dataValidation>
  </dataValidations>
  <pageMargins left="0.5" right="0.25" top="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Intro</vt:lpstr>
      <vt:lpstr>South Valley</vt:lpstr>
      <vt:lpstr>North Valley</vt:lpstr>
      <vt:lpstr>South East</vt:lpstr>
      <vt:lpstr>North East</vt:lpstr>
      <vt:lpstr>East Cent.</vt:lpstr>
      <vt:lpstr>South Cent.</vt:lpstr>
      <vt:lpstr>North Cent.</vt:lpstr>
      <vt:lpstr>South West</vt:lpstr>
      <vt:lpstr>North West</vt:lpstr>
      <vt:lpstr>'East Cent.'!EC_Crops</vt:lpstr>
      <vt:lpstr>'North Cent.'!NC_Crops</vt:lpstr>
      <vt:lpstr>'North East'!NE_Crops</vt:lpstr>
      <vt:lpstr>'North Valley'!NV_Crops</vt:lpstr>
      <vt:lpstr>NW_Crops</vt:lpstr>
      <vt:lpstr>'East Cent.'!Print_Area</vt:lpstr>
      <vt:lpstr>Intro!Print_Area</vt:lpstr>
      <vt:lpstr>'North Cent.'!Print_Area</vt:lpstr>
      <vt:lpstr>'North East'!Print_Area</vt:lpstr>
      <vt:lpstr>'North Valley'!Print_Area</vt:lpstr>
      <vt:lpstr>'North West'!Print_Area</vt:lpstr>
      <vt:lpstr>'South Cent.'!Print_Area</vt:lpstr>
      <vt:lpstr>'South East'!Print_Area</vt:lpstr>
      <vt:lpstr>'South Valley'!Print_Area</vt:lpstr>
      <vt:lpstr>'South West'!Print_Area</vt:lpstr>
      <vt:lpstr>'South Cent.'!SC_Crops</vt:lpstr>
      <vt:lpstr>'South East'!SE_Crops</vt:lpstr>
      <vt:lpstr>'South Valley'!SV_Crops</vt:lpstr>
      <vt:lpstr>'South West'!SW_Crops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Dwight.Aakre</dc:creator>
  <cp:lastModifiedBy>Ronald Haugen</cp:lastModifiedBy>
  <cp:lastPrinted>2013-12-20T17:32:12Z</cp:lastPrinted>
  <dcterms:created xsi:type="dcterms:W3CDTF">2006-10-10T14:01:20Z</dcterms:created>
  <dcterms:modified xsi:type="dcterms:W3CDTF">2021-01-25T19:42:43Z</dcterms:modified>
</cp:coreProperties>
</file>