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K:\Backup_C\Home\jon.stika\Spreadsheets\Agronomy\Crop Rotation\"/>
    </mc:Choice>
  </mc:AlternateContent>
  <bookViews>
    <workbookView xWindow="1740" yWindow="2760" windowWidth="12120" windowHeight="7890"/>
  </bookViews>
  <sheets>
    <sheet name="Intensity &amp; Diversity" sheetId="1" r:id="rId1"/>
    <sheet name="Instructions" sheetId="2" r:id="rId2"/>
  </sheets>
  <definedNames>
    <definedName name="_xlnm.Print_Area" localSheetId="0">'Intensity &amp; Diversity'!$A$7:$K$111</definedName>
  </definedNames>
  <calcPr calcId="152511"/>
</workbook>
</file>

<file path=xl/calcChain.xml><?xml version="1.0" encoding="utf-8"?>
<calcChain xmlns="http://schemas.openxmlformats.org/spreadsheetml/2006/main">
  <c r="O83" i="1" l="1"/>
  <c r="O82" i="1"/>
  <c r="O80" i="1"/>
  <c r="O79" i="1"/>
  <c r="O78" i="1"/>
  <c r="O77" i="1"/>
  <c r="O76" i="1"/>
  <c r="O27" i="1"/>
  <c r="O28" i="1"/>
  <c r="O29" i="1"/>
  <c r="O30" i="1"/>
  <c r="O31" i="1"/>
  <c r="O26" i="1"/>
  <c r="O25" i="1"/>
  <c r="F26" i="1"/>
  <c r="F27" i="1"/>
  <c r="F28" i="1"/>
  <c r="F29" i="1"/>
  <c r="F30" i="1"/>
  <c r="F31" i="1"/>
  <c r="F25" i="1"/>
  <c r="H52" i="1"/>
  <c r="H54" i="1" s="1"/>
  <c r="G52" i="1"/>
  <c r="G54" i="1" s="1"/>
  <c r="F52" i="1"/>
  <c r="F54" i="1" s="1"/>
  <c r="E52" i="1"/>
  <c r="E54" i="1" s="1"/>
  <c r="C52" i="1"/>
  <c r="C54" i="1" s="1"/>
  <c r="B52" i="1"/>
  <c r="B54" i="1" s="1"/>
  <c r="D52" i="1"/>
  <c r="D54" i="1" s="1"/>
  <c r="F33" i="1"/>
  <c r="J52" i="1" s="1"/>
  <c r="G107" i="1"/>
  <c r="G104" i="1"/>
  <c r="D59" i="1"/>
  <c r="F59" i="1"/>
  <c r="C55" i="1"/>
  <c r="C97" i="1" s="1"/>
  <c r="E55" i="1"/>
  <c r="E97" i="1" s="1"/>
  <c r="C83" i="1"/>
  <c r="C82" i="1" s="1"/>
  <c r="C86" i="1"/>
  <c r="G55" i="1" l="1"/>
  <c r="G56" i="1" s="1"/>
  <c r="E59" i="1"/>
  <c r="C59" i="1"/>
  <c r="O32" i="1"/>
  <c r="F32" i="1"/>
  <c r="E83" i="1"/>
  <c r="E82" i="1" s="1"/>
  <c r="E56" i="1"/>
  <c r="C56" i="1"/>
  <c r="C57" i="1" s="1"/>
  <c r="P72" i="1"/>
  <c r="O72" i="1"/>
  <c r="G108" i="1"/>
  <c r="K107" i="1" s="1"/>
  <c r="H35" i="1"/>
  <c r="H32" i="1"/>
  <c r="G105" i="1"/>
  <c r="K104" i="1" s="1"/>
  <c r="A85" i="1"/>
  <c r="H55" i="1"/>
  <c r="H56" i="1" s="1"/>
  <c r="F55" i="1"/>
  <c r="D55" i="1"/>
  <c r="E84" i="1" s="1"/>
  <c r="B55" i="1"/>
  <c r="H59" i="1"/>
  <c r="B59" i="1"/>
  <c r="G59" i="1"/>
  <c r="G53" i="1" l="1"/>
  <c r="G99" i="1"/>
  <c r="G83" i="1"/>
  <c r="G97" i="1"/>
  <c r="G85" i="1"/>
  <c r="E86" i="1"/>
  <c r="E57" i="1"/>
  <c r="G57" i="1"/>
  <c r="F98" i="1"/>
  <c r="G84" i="1"/>
  <c r="F83" i="1"/>
  <c r="F97" i="1"/>
  <c r="G98" i="1"/>
  <c r="F84" i="1"/>
  <c r="D97" i="1"/>
  <c r="D84" i="1"/>
  <c r="D98" i="1"/>
  <c r="D83" i="1"/>
  <c r="H83" i="1"/>
  <c r="H97" i="1"/>
  <c r="H98" i="1"/>
  <c r="H84" i="1"/>
  <c r="K71" i="1"/>
  <c r="C3" i="1" s="1"/>
  <c r="D13" i="1"/>
  <c r="F56" i="1"/>
  <c r="E98" i="1"/>
  <c r="D56" i="1"/>
  <c r="Q72" i="1"/>
  <c r="K72" i="1" s="1"/>
  <c r="D3" i="1" s="1"/>
  <c r="B83" i="1"/>
  <c r="B82" i="1" s="1"/>
  <c r="B84" i="1"/>
  <c r="B98" i="1"/>
  <c r="P70" i="1"/>
  <c r="J83" i="1" s="1"/>
  <c r="B97" i="1"/>
  <c r="C98" i="1"/>
  <c r="C84" i="1"/>
  <c r="O70" i="1"/>
  <c r="H53" i="1"/>
  <c r="H58" i="1"/>
  <c r="H61" i="1" s="1"/>
  <c r="H99" i="1"/>
  <c r="H57" i="1"/>
  <c r="H85" i="1"/>
  <c r="G62" i="1"/>
  <c r="G50" i="1" s="1"/>
  <c r="G51" i="1" s="1"/>
  <c r="G60" i="1"/>
  <c r="B56" i="1"/>
  <c r="G100" i="1" l="1"/>
  <c r="G96" i="1"/>
  <c r="G82" i="1"/>
  <c r="G86" i="1"/>
  <c r="B100" i="1"/>
  <c r="B96" i="1" s="1"/>
  <c r="Q70" i="1"/>
  <c r="K70" i="1" s="1"/>
  <c r="B3" i="1" s="1"/>
  <c r="J97" i="1"/>
  <c r="F53" i="1"/>
  <c r="F58" i="1"/>
  <c r="F61" i="1" s="1"/>
  <c r="F57" i="1"/>
  <c r="F99" i="1"/>
  <c r="F85" i="1"/>
  <c r="G58" i="1"/>
  <c r="G61" i="1" s="1"/>
  <c r="H82" i="1"/>
  <c r="H86" i="1"/>
  <c r="D100" i="1"/>
  <c r="D96" i="1"/>
  <c r="F86" i="1"/>
  <c r="F82" i="1"/>
  <c r="B86" i="1"/>
  <c r="B57" i="1"/>
  <c r="B65" i="1"/>
  <c r="C53" i="1" s="1"/>
  <c r="B58" i="1"/>
  <c r="B61" i="1" s="1"/>
  <c r="B64" i="1"/>
  <c r="D53" i="1" s="1"/>
  <c r="B63" i="1"/>
  <c r="B66" i="1"/>
  <c r="C58" i="1"/>
  <c r="H60" i="1"/>
  <c r="H62" i="1"/>
  <c r="H50" i="1" s="1"/>
  <c r="H51" i="1" s="1"/>
  <c r="D57" i="1"/>
  <c r="D58" i="1"/>
  <c r="D61" i="1" s="1"/>
  <c r="D99" i="1"/>
  <c r="E58" i="1"/>
  <c r="H100" i="1"/>
  <c r="H96" i="1"/>
  <c r="F100" i="1"/>
  <c r="F96" i="1"/>
  <c r="E61" i="1" l="1"/>
  <c r="E85" i="1"/>
  <c r="E99" i="1"/>
  <c r="E100" i="1" s="1"/>
  <c r="E96" i="1" s="1"/>
  <c r="B53" i="1"/>
  <c r="B60" i="1" s="1"/>
  <c r="E53" i="1"/>
  <c r="B85" i="1"/>
  <c r="B99" i="1"/>
  <c r="D85" i="1"/>
  <c r="D86" i="1" s="1"/>
  <c r="D82" i="1" s="1"/>
  <c r="J82" i="1" s="1"/>
  <c r="K88" i="1" s="1"/>
  <c r="F3" i="1" s="1"/>
  <c r="C61" i="1"/>
  <c r="C85" i="1"/>
  <c r="C99" i="1"/>
  <c r="C100" i="1" s="1"/>
  <c r="C96" i="1" s="1"/>
  <c r="C62" i="1"/>
  <c r="C50" i="1" s="1"/>
  <c r="C51" i="1" s="1"/>
  <c r="C60" i="1"/>
  <c r="B62" i="1"/>
  <c r="B50" i="1" s="1"/>
  <c r="B51" i="1" s="1"/>
  <c r="F62" i="1"/>
  <c r="F50" i="1" s="1"/>
  <c r="F51" i="1" s="1"/>
  <c r="F60" i="1"/>
  <c r="J96" i="1"/>
  <c r="K102" i="1" s="1"/>
  <c r="E3" i="1" s="1"/>
  <c r="D62" i="1"/>
  <c r="D50" i="1" s="1"/>
  <c r="D51" i="1" s="1"/>
  <c r="D60" i="1"/>
  <c r="E62" i="1" l="1"/>
  <c r="E50" i="1" s="1"/>
  <c r="E51" i="1" s="1"/>
  <c r="J51" i="1" s="1"/>
  <c r="K68" i="1" s="1"/>
  <c r="E60" i="1"/>
  <c r="A3" i="1" l="1"/>
  <c r="K111" i="1"/>
  <c r="H13" i="1" s="1"/>
</calcChain>
</file>

<file path=xl/comments1.xml><?xml version="1.0" encoding="utf-8"?>
<comments xmlns="http://schemas.openxmlformats.org/spreadsheetml/2006/main">
  <authors>
    <author>Jon Stika</author>
  </authors>
  <commentList>
    <comment ref="D15" authorId="0" shapeId="0">
      <text>
        <r>
          <rPr>
            <sz val="11"/>
            <color indexed="81"/>
            <rFont val="Tahoma"/>
            <family val="2"/>
          </rPr>
          <t>Enter the number of seeding time conflicts here.  Two crops that need to be seeded at the same time would be 1 conflict.  Three crops that need to be seeded at the same time would be 2 conflicts, etc.</t>
        </r>
      </text>
    </comment>
    <comment ref="D16" authorId="0" shapeId="0">
      <text>
        <r>
          <rPr>
            <sz val="11"/>
            <color indexed="81"/>
            <rFont val="Tahoma"/>
            <family val="2"/>
          </rPr>
          <t xml:space="preserve">Enter the number of conflicts that exist between planting one crop and harvesting another, harvesting one crop while harvesting another, or planting one crop while harvesting another, etc.
</t>
        </r>
      </text>
    </comment>
    <comment ref="H25" authorId="0" shapeId="0">
      <text>
        <r>
          <rPr>
            <sz val="11"/>
            <color indexed="81"/>
            <rFont val="Tahoma"/>
            <family val="2"/>
          </rPr>
          <t>Click on a cell to bring up a list of crops to choose from.</t>
        </r>
      </text>
    </comment>
  </commentList>
</comments>
</file>

<file path=xl/sharedStrings.xml><?xml version="1.0" encoding="utf-8"?>
<sst xmlns="http://schemas.openxmlformats.org/spreadsheetml/2006/main" count="282" uniqueCount="172">
  <si>
    <t>Points</t>
  </si>
  <si>
    <t>Short Season</t>
  </si>
  <si>
    <t>Full Season</t>
  </si>
  <si>
    <t>Crops 1 point:</t>
  </si>
  <si>
    <t>Crops 2 points:</t>
  </si>
  <si>
    <t>Barley</t>
  </si>
  <si>
    <t>Alfalfa</t>
  </si>
  <si>
    <t xml:space="preserve"> </t>
  </si>
  <si>
    <t>Canary Seed</t>
  </si>
  <si>
    <t>Amaranth</t>
  </si>
  <si>
    <t>Canola</t>
  </si>
  <si>
    <t>Crambe</t>
  </si>
  <si>
    <t>Chickpea</t>
  </si>
  <si>
    <t>Durum Wheat</t>
  </si>
  <si>
    <t>Corn</t>
  </si>
  <si>
    <t xml:space="preserve">            </t>
  </si>
  <si>
    <t>Field Pea</t>
  </si>
  <si>
    <t>Dry Edible Bean</t>
  </si>
  <si>
    <t>Flax</t>
  </si>
  <si>
    <t>Perennial Grass</t>
  </si>
  <si>
    <t xml:space="preserve">Lentil </t>
  </si>
  <si>
    <t>Potato</t>
  </si>
  <si>
    <t>Lupine</t>
  </si>
  <si>
    <t>Safflower</t>
  </si>
  <si>
    <t xml:space="preserve">Millet </t>
  </si>
  <si>
    <t>Sorghum</t>
  </si>
  <si>
    <t>Mustard</t>
  </si>
  <si>
    <t>Soybean</t>
  </si>
  <si>
    <t>Oat</t>
  </si>
  <si>
    <t>Sudangrass</t>
  </si>
  <si>
    <t>Spring Wheat</t>
  </si>
  <si>
    <t>Sunflower</t>
  </si>
  <si>
    <t>Sugar Beet</t>
  </si>
  <si>
    <t xml:space="preserve">Sweetclover </t>
  </si>
  <si>
    <t>Winter Rye</t>
  </si>
  <si>
    <t>Winter Wheat</t>
  </si>
  <si>
    <t xml:space="preserve">Total Intensity Points  = </t>
  </si>
  <si>
    <t xml:space="preserve">      Number of Years  = </t>
  </si>
  <si>
    <t xml:space="preserve">                                                                                             </t>
  </si>
  <si>
    <t xml:space="preserve">  </t>
  </si>
  <si>
    <t>Buckwheat</t>
  </si>
  <si>
    <t>=</t>
  </si>
  <si>
    <t>Diversity Index for Crop Rotations</t>
  </si>
  <si>
    <t>Crops</t>
  </si>
  <si>
    <t>1.  Count the number of crops since the same type of crop is used in the rotation for each crop (not to exceed 4).</t>
  </si>
  <si>
    <t>Add .5 to each broadleaf-type crop if the rotation includes any other broadleaf crop.</t>
  </si>
  <si>
    <t>Add .5 to each grass-type crop if the rotation includes different grass crops of the same crop type.</t>
  </si>
  <si>
    <t>2.  Score .5 if rotation includes both grass and broadleaf crop types:</t>
  </si>
  <si>
    <t>3.  Score .5 if rotation includes both fall and spring seeded crops:</t>
  </si>
  <si>
    <t>4.  Score .5 if rotation includes both cool and warm season crops:</t>
  </si>
  <si>
    <t>Score:</t>
  </si>
  <si>
    <t>2   if 4 or more years between broadleaf crops in the rotation.</t>
  </si>
  <si>
    <t>1   if 3 years between broadleaf crops in the rotation.</t>
  </si>
  <si>
    <t>0   if 2 years between broadleaf crops in the rotation.</t>
  </si>
  <si>
    <t xml:space="preserve">.5   if there are 3 years between grass crops in the rotation. </t>
  </si>
  <si>
    <t xml:space="preserve">1   if there are 4 or more years  between grass crops in the rotation. </t>
  </si>
  <si>
    <t xml:space="preserve">0   if there are 2 years between grass crops in the rotation. </t>
  </si>
  <si>
    <t xml:space="preserve">-.5   if there is 1 year between grass crops in the rotation. </t>
  </si>
  <si>
    <t xml:space="preserve">-1   if there are 0 years between grass crops in the rotation. </t>
  </si>
  <si>
    <t xml:space="preserve">       </t>
  </si>
  <si>
    <t xml:space="preserve">7.  Seeding time conflict score:   </t>
  </si>
  <si>
    <t>8.   Other conflict score:</t>
  </si>
  <si>
    <t>No. of crops in the rotation</t>
  </si>
  <si>
    <t>No. of seeding time conflicts</t>
  </si>
  <si>
    <t>No. of planting vs. harvest, or harvest vs. harvest conflicts</t>
  </si>
  <si>
    <t>-1   if 1 year between broadleaf crops in the rotation.</t>
  </si>
  <si>
    <t>-2   if 0 years between broadleaf crops in the rotation.</t>
  </si>
  <si>
    <t>Total Points</t>
  </si>
  <si>
    <t>Grass/Broadleaf</t>
  </si>
  <si>
    <t>Intensity Rating</t>
  </si>
  <si>
    <r>
      <t xml:space="preserve">5.  </t>
    </r>
    <r>
      <rPr>
        <b/>
        <sz val="10"/>
        <rFont val="Arial"/>
        <family val="2"/>
      </rPr>
      <t>Broadleaf crop interval</t>
    </r>
    <r>
      <rPr>
        <sz val="10"/>
        <rFont val="Arial"/>
      </rPr>
      <t xml:space="preserve"> (Do not use interval values from step #1).</t>
    </r>
  </si>
  <si>
    <r>
      <t xml:space="preserve">6.   </t>
    </r>
    <r>
      <rPr>
        <b/>
        <sz val="10"/>
        <rFont val="Arial"/>
        <family val="2"/>
      </rPr>
      <t>Grass crop interval</t>
    </r>
    <r>
      <rPr>
        <sz val="10"/>
        <rFont val="Arial"/>
      </rPr>
      <t xml:space="preserve"> (Do not use interval values from step #1).</t>
    </r>
  </si>
  <si>
    <r>
      <t xml:space="preserve">Total scores for each grass crop and divide by the number of </t>
    </r>
    <r>
      <rPr>
        <b/>
        <sz val="10"/>
        <rFont val="Arial"/>
        <family val="2"/>
      </rPr>
      <t xml:space="preserve">grass </t>
    </r>
    <r>
      <rPr>
        <sz val="10"/>
        <rFont val="Arial"/>
      </rPr>
      <t>crops in the rotation</t>
    </r>
  </si>
  <si>
    <r>
      <t xml:space="preserve">Total scores for each broadleaf crop and divide by the number of </t>
    </r>
    <r>
      <rPr>
        <b/>
        <sz val="10"/>
        <rFont val="Arial"/>
        <family val="2"/>
      </rPr>
      <t>broadleaf</t>
    </r>
    <r>
      <rPr>
        <sz val="10"/>
        <rFont val="Arial"/>
      </rPr>
      <t xml:space="preserve"> crops in the rotation. </t>
    </r>
  </si>
  <si>
    <t>Diversity Index</t>
  </si>
  <si>
    <t xml:space="preserve"> Summer-Fallow: Score 0 points</t>
  </si>
  <si>
    <t>Cool/Warm Season</t>
  </si>
  <si>
    <t>curr c/w</t>
  </si>
  <si>
    <t>curr g/b</t>
  </si>
  <si>
    <t># same type</t>
  </si>
  <si>
    <t>same type+crop</t>
  </si>
  <si>
    <t>yrs between crop type</t>
  </si>
  <si>
    <t>same crop &gt; once</t>
  </si>
  <si>
    <t>type code</t>
  </si>
  <si>
    <t>Fall Seeded</t>
  </si>
  <si>
    <r>
      <t xml:space="preserve">Rotation </t>
    </r>
    <r>
      <rPr>
        <b/>
        <sz val="14"/>
        <rFont val="Arial"/>
        <family val="2"/>
      </rPr>
      <t>Diversity</t>
    </r>
    <r>
      <rPr>
        <sz val="14"/>
        <rFont val="Arial"/>
        <family val="2"/>
      </rPr>
      <t xml:space="preserve"> Rating:</t>
    </r>
  </si>
  <si>
    <t>Interval Average</t>
  </si>
  <si>
    <t>grass &amp; broadleaf</t>
  </si>
  <si>
    <t>winter &amp; spring</t>
  </si>
  <si>
    <t>cool &amp; warm</t>
  </si>
  <si>
    <t>grass interval</t>
  </si>
  <si>
    <t>broadleaf interval</t>
  </si>
  <si>
    <t>Number of Crops</t>
  </si>
  <si>
    <t>Crop Rotation Intensity Rating for soil water storage and use</t>
  </si>
  <si>
    <t>Tract:</t>
  </si>
  <si>
    <t>Fields:</t>
  </si>
  <si>
    <t>Date:</t>
  </si>
  <si>
    <t xml:space="preserve">  Intensity Rating</t>
  </si>
  <si>
    <t>Crop Rotation Intensity and Diversity Worksheet</t>
  </si>
  <si>
    <t>Choose Crops in Rotation below</t>
  </si>
  <si>
    <t>broad-leaf crops</t>
  </si>
  <si>
    <t>grass crops</t>
  </si>
  <si>
    <t>Natural Resources Conservation Service</t>
  </si>
  <si>
    <t>Crop Rotation Intensity and Diversity Fact Sheet</t>
  </si>
  <si>
    <t>Where this practice applies:</t>
  </si>
  <si>
    <t xml:space="preserve">To agricultural lands where annual and perennial crops are grown for food, fiber, or forage.  Crops will be grown in a recurring sequence on the same land with sufficient diversity and intensity of crop types to; control erosion, maintain or improve soil organic matter,  manage plant nutrient needs, optimize water use efficiency, manage plant pests (weeds, insects, and diseases) and maintain or improve overall soil quality.  </t>
  </si>
  <si>
    <t>Planning considerations:</t>
  </si>
  <si>
    <t>Intensity</t>
  </si>
  <si>
    <t xml:space="preserve">Diversity </t>
  </si>
  <si>
    <t xml:space="preserve">Alfalfa </t>
  </si>
  <si>
    <t xml:space="preserve">Canary Seed </t>
  </si>
  <si>
    <t xml:space="preserve">Flax </t>
  </si>
  <si>
    <t>Millet</t>
  </si>
  <si>
    <t>Lentil</t>
  </si>
  <si>
    <t>Sweetclover</t>
  </si>
  <si>
    <t>Points to consider and worksheet instructions …</t>
  </si>
  <si>
    <t xml:space="preserve">Safflower </t>
  </si>
  <si>
    <r>
      <t xml:space="preserve"> Cool-Season </t>
    </r>
    <r>
      <rPr>
        <b/>
        <sz val="10"/>
        <color indexed="17"/>
        <rFont val="Arial"/>
        <family val="2"/>
      </rPr>
      <t>Grass</t>
    </r>
  </si>
  <si>
    <r>
      <t xml:space="preserve">Warm-Season </t>
    </r>
    <r>
      <rPr>
        <b/>
        <sz val="10"/>
        <color indexed="17"/>
        <rFont val="Arial"/>
        <family val="2"/>
      </rPr>
      <t>Grass</t>
    </r>
  </si>
  <si>
    <r>
      <t xml:space="preserve">Cool-Season </t>
    </r>
    <r>
      <rPr>
        <b/>
        <sz val="10"/>
        <color indexed="60"/>
        <rFont val="Arial"/>
        <family val="2"/>
      </rPr>
      <t>Broadleaf</t>
    </r>
  </si>
  <si>
    <r>
      <t xml:space="preserve">Warm-Season </t>
    </r>
    <r>
      <rPr>
        <b/>
        <sz val="10"/>
        <color indexed="60"/>
        <rFont val="Arial"/>
        <family val="2"/>
      </rPr>
      <t>Broadleaf</t>
    </r>
  </si>
  <si>
    <t>Make entries or selections in the yellow-shaded areas of the worksheet.</t>
  </si>
  <si>
    <r>
      <t>Rotation</t>
    </r>
    <r>
      <rPr>
        <b/>
        <sz val="14"/>
        <rFont val="Arial"/>
        <family val="2"/>
      </rPr>
      <t xml:space="preserve"> </t>
    </r>
    <r>
      <rPr>
        <b/>
        <sz val="14"/>
        <rFont val="Comic Sans MS"/>
        <family val="4"/>
      </rPr>
      <t>Intensity</t>
    </r>
    <r>
      <rPr>
        <sz val="14"/>
        <rFont val="Arial"/>
        <family val="2"/>
      </rPr>
      <t xml:space="preserve"> Rating:</t>
    </r>
  </si>
  <si>
    <t>For additional instructions, click on the "Instructions" tab at the lower left of the screen.</t>
  </si>
  <si>
    <t>Total Acres:</t>
  </si>
  <si>
    <t>Acres of each crop =</t>
  </si>
  <si>
    <t>For more information on crop rotation diversity and intensity logon to:</t>
  </si>
  <si>
    <t>http://www.ag.ndsu.nodak.edu/dickinso/agronomy/agronomy_research.htm</t>
  </si>
  <si>
    <t>For a copy of this worksheet logon to:</t>
  </si>
  <si>
    <t> Use soil survey information to evaluate soil potentials for soil water storage.</t>
  </si>
  <si>
    <t xml:space="preserve"> Manage crop residues to facilitate soil water storage. </t>
  </si>
  <si>
    <t xml:space="preserve"> Manage crop nutrients to ensure strong crop competition with weeds and achieve crop yield goals. </t>
  </si>
  <si>
    <t> Utilize available animal wastes to manage nutrients and improve soil quality.</t>
  </si>
  <si>
    <t xml:space="preserve"> Minimize wind and water erosion. </t>
  </si>
  <si>
    <t> Evaluate available equipment and labor and anticipate different or additional equipment or labor requirements to grow new crops.</t>
  </si>
  <si>
    <t> It is usually easier to control grassy weeds in a broadleaf crop, and broadleaf weeds in a grass crop.</t>
  </si>
  <si>
    <t> Perennial crops such as grass or alfalfa provide excellent weed suppression in a rotation, particularly if the crop following them is planted no-till with minimal soil disturbance.</t>
  </si>
  <si>
    <t>Plan development:</t>
  </si>
  <si>
    <t>1.  Evaluate various crops you are willing to grow and the management and marketing of them.</t>
  </si>
  <si>
    <t>2.  Arrange crops in a rotation to include; the maximum number of years between crops of the same crop type (particularly years between broadleaf crops),  crops that produce large amounts of residue (and trap and hold more soil water) followed by low-residue and/or high water use crops, high water use crops followed by low water use crops, nitrogen-producing legumes followed by high nitrogen-use crops.</t>
  </si>
  <si>
    <t xml:space="preserve">3.  Arrange crops in a rotation to avoid; crops of the same type following each other more than two years in a row (particularly broadleaf crops), consecutive years of high or low residue producing crops,  consecutive years of high water-use crops,  conflicts with; crops that need to be seeded at the same time, seeding one crop when another needs to be harvested, or harvesting two crops at the same time, and herbicides whose carry-over may be detrimental to the next crop. </t>
  </si>
  <si>
    <t>Following are some points to help you complete the “Intensity Rating for Crop Rotations for soil water storage and use” and “Diversity Index for Crop Rotations” worksheets for crop rotations you are considering for your farm.  The Intensity and Diversity Index concept was developed by Dr. Dwayne Beck, and the worksheets developed by Jason Miller, NRCS, Dakota Lakes Research Farm, Pierre, SD, and Jon Sitka, NRCS, Dickinson, ND.</t>
  </si>
  <si>
    <t xml:space="preserve"> Crop rotation intensity means growing a combination of crops that will match soil water storage with crop water use under your local climatic conditions. </t>
  </si>
  <si>
    <t> The native vegetation will show what the long-term climate is like in your area.  Adjust crop intensity rating to match a score that reflects the native vegetation in your area.  (The ratings below are based on no-till farming methods that conserve moisture through residue management.  Farming systems that rely on tillage should limit intensity ratings to at least .5 points lower than those shown below.)</t>
  </si>
  <si>
    <t>Western North Dakota - short grass prairie = intensity rating of 1.0 to 1.5</t>
  </si>
  <si>
    <t>Central North Dakota - mixed, short/tall grass prairie = intensity rating of 1.3 to 1.75</t>
  </si>
  <si>
    <t>Eastern North Dakota - tall grass prairie = intensity rating of 1.5 or greater</t>
  </si>
  <si>
    <t> Include enough full season, perennial, or deep-rooted crops in the rotation to achieve appropriate water use of stored soil water and nutrients left by short season annual crops.</t>
  </si>
  <si>
    <t> When calculating a crop rotation intensity rating, summer-fallow counts as “0” because it does not use soil water.  However, tilled fallow does cause organic matter to be destroyed, resulting in the release of significant amounts of nitrogen.</t>
  </si>
  <si>
    <t> Score 1 point for short-season crops, and 2 points for full-season crops.   Total the points for the rotation, and divide by the total number of years in the rotation.</t>
  </si>
  <si>
    <t> Crop rotation diversity means growing a combination of crops that compliment each other as much as possible to prevent disease, weed, and insect problems and maximize productivity, profitability, and soil quality.</t>
  </si>
  <si>
    <t xml:space="preserve"> Include as wide a variety of crops and crop types as possible.  Below are some commonly grown crops among four main crop types: </t>
  </si>
  <si>
    <t> Maintain at least a two-year interval between broadleaf crops to limit disease and insect problems.</t>
  </si>
  <si>
    <t> Avoid conflicts among seeding and harvest times of different crops (for example; trying to seed one crop when harvesting another, or harvesting more than one crop at a time).</t>
  </si>
  <si>
    <t xml:space="preserve"> Count perennial crops as occurring once in a rotation even though they may occupy more than one year of time in the rotation. </t>
  </si>
  <si>
    <t> Follow the scoring instructions for each of the eight items on the “Diversity Index for Crop Rotations” worksheet.  Note that items 7 and 8 result in negative numbers and will affect the total accordingly.</t>
  </si>
  <si>
    <t> Strive to achieve a diversity index of at least 2.  An index of 3 or more is a good goal!</t>
  </si>
  <si>
    <t>http://www.dakotalakes.com/crop_rotations.htm</t>
  </si>
  <si>
    <t>Summer Fallow</t>
  </si>
  <si>
    <t>CC CS Broadleaf</t>
  </si>
  <si>
    <t>CC CS Grass</t>
  </si>
  <si>
    <t>CC WS Broadleaf</t>
  </si>
  <si>
    <t>CC WS Grass</t>
  </si>
  <si>
    <t>Cover Crops</t>
  </si>
  <si>
    <t>1 point:</t>
  </si>
  <si>
    <t>CS (Cool Season) Broadleaf</t>
  </si>
  <si>
    <t>CS (Cool Season) Grass</t>
  </si>
  <si>
    <t>WS (Warm Season) Broadleaf</t>
  </si>
  <si>
    <t>WS (Warm Season) Grass</t>
  </si>
  <si>
    <t>Cotton</t>
  </si>
  <si>
    <t>Peanut</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</si>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</sst>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
  </numFmts>
  <fonts count="31">
    <font>
      <sz val="10"/>
      <name val="Arial"/>
    </font>
    <font>
      <b/>
      <sz val="12"/>
      <name val="Arial"/>
      <family val="2"/>
    </font>
    <font>
      <sz val="8"/>
      <name val="Arial"/>
      <family val="2"/>
    </font>
    <font>
      <b/>
      <sz val="10"/>
      <name val="Arial"/>
      <family val="2"/>
    </font>
    <font>
      <b/>
      <sz val="11"/>
      <name val="Arial"/>
      <family val="2"/>
    </font>
    <font>
      <sz val="14"/>
      <name val="Arial"/>
      <family val="2"/>
    </font>
    <font>
      <sz val="12"/>
      <name val="Arial"/>
      <family val="2"/>
    </font>
    <font>
      <sz val="11"/>
      <name val="Arial"/>
      <family val="2"/>
    </font>
    <font>
      <b/>
      <sz val="14"/>
      <name val="Arial"/>
      <family val="2"/>
    </font>
    <font>
      <b/>
      <sz val="16"/>
      <name val="Arial"/>
      <family val="2"/>
    </font>
    <font>
      <i/>
      <sz val="11"/>
      <name val="Arial"/>
      <family val="2"/>
    </font>
    <font>
      <b/>
      <sz val="14"/>
      <name val="Comic Sans MS"/>
      <family val="4"/>
    </font>
    <font>
      <sz val="11"/>
      <color indexed="81"/>
      <name val="Tahoma"/>
      <family val="2"/>
    </font>
    <font>
      <sz val="14"/>
      <name val="Tahoma"/>
      <family val="2"/>
    </font>
    <font>
      <sz val="12"/>
      <name val="Tahoma"/>
      <family val="2"/>
    </font>
    <font>
      <sz val="14"/>
      <name val="Comic Sans MS"/>
      <family val="4"/>
    </font>
    <font>
      <sz val="10"/>
      <name val="Arial"/>
      <family val="2"/>
    </font>
    <font>
      <sz val="14"/>
      <name val="Garamond"/>
      <family val="1"/>
    </font>
    <font>
      <b/>
      <sz val="10"/>
      <color indexed="12"/>
      <name val="Arial"/>
      <family val="2"/>
    </font>
    <font>
      <b/>
      <sz val="10"/>
      <color indexed="10"/>
      <name val="Arial"/>
      <family val="2"/>
    </font>
    <font>
      <b/>
      <sz val="10"/>
      <color indexed="17"/>
      <name val="Arial"/>
      <family val="2"/>
    </font>
    <font>
      <b/>
      <sz val="10"/>
      <color indexed="60"/>
      <name val="Arial"/>
      <family val="2"/>
    </font>
    <font>
      <b/>
      <sz val="11"/>
      <name val="Futura Bk BT"/>
      <family val="2"/>
    </font>
    <font>
      <sz val="18"/>
      <name val="Haettenschweiler"/>
      <family val="2"/>
    </font>
    <font>
      <sz val="18"/>
      <color indexed="13"/>
      <name val="Haettenschweiler"/>
      <family val="2"/>
    </font>
    <font>
      <u/>
      <sz val="10"/>
      <color indexed="12"/>
      <name val="Arial"/>
    </font>
    <font>
      <b/>
      <u/>
      <sz val="12"/>
      <color indexed="12"/>
      <name val="Arial"/>
      <family val="2"/>
    </font>
    <font>
      <sz val="12"/>
      <name val="Comic Sans MS"/>
      <family val="4"/>
    </font>
    <font>
      <sz val="10"/>
      <color indexed="12"/>
      <name val="Arial"/>
      <family val="2"/>
    </font>
    <font>
      <sz val="8"/>
      <name val="Arial"/>
    </font>
    <font>
      <u/>
      <sz val="14"/>
      <color indexed="12"/>
      <name val="Arial"/>
      <family val="2"/>
    </font>
  </fonts>
  <fills count="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18">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double">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s>
  <cellStyleXfs count="2">
    <xf numFmtId="0" fontId="0" fillId="0" borderId="0"/>
    <xf numFmtId="0" fontId="25" fillId="0" borderId="0" applyNumberFormat="0" applyFill="0" applyBorder="0" applyAlignment="0" applyProtection="0">
      <alignment vertical="top"/>
      <protection locked="0"/>
    </xf>
  </cellStyleXfs>
  <cellXfs count="142">
    <xf numFmtId="0" fontId="0" fillId="0" borderId="0" xfId="0"/>
    <xf numFmtId="0" fontId="0" fillId="0" borderId="0" xfId="0" applyAlignment="1">
      <alignment wrapText="1"/>
    </xf>
    <xf numFmtId="49" fontId="0" fillId="0" borderId="0" xfId="0" applyNumberFormat="1"/>
    <xf numFmtId="0" fontId="0" fillId="0" borderId="0" xfId="0" applyAlignment="1">
      <alignment horizontal="center"/>
    </xf>
    <xf numFmtId="0" fontId="0" fillId="0" borderId="0" xfId="0" applyAlignment="1"/>
    <xf numFmtId="0" fontId="0" fillId="0" borderId="0" xfId="0" applyAlignment="1">
      <alignment horizontal="center" vertical="center"/>
    </xf>
    <xf numFmtId="0" fontId="0" fillId="0" borderId="1" xfId="0" applyBorder="1"/>
    <xf numFmtId="0" fontId="3" fillId="0" borderId="0" xfId="0" applyFont="1"/>
    <xf numFmtId="0" fontId="0" fillId="0" borderId="1" xfId="0" applyBorder="1" applyAlignment="1">
      <alignment horizontal="center" wrapText="1"/>
    </xf>
    <xf numFmtId="0" fontId="0" fillId="0" borderId="0" xfId="0" applyFill="1"/>
    <xf numFmtId="0" fontId="0" fillId="0" borderId="0" xfId="0" applyFill="1" applyBorder="1" applyAlignment="1">
      <alignment horizontal="center"/>
    </xf>
    <xf numFmtId="0" fontId="0" fillId="0" borderId="0" xfId="0" applyBorder="1"/>
    <xf numFmtId="0" fontId="0" fillId="0" borderId="1" xfId="0" applyBorder="1" applyAlignment="1">
      <alignment horizontal="center" vertical="center"/>
    </xf>
    <xf numFmtId="0" fontId="0" fillId="0" borderId="0" xfId="0" applyFill="1" applyBorder="1"/>
    <xf numFmtId="0" fontId="0" fillId="0" borderId="0" xfId="0" applyFill="1" applyProtection="1"/>
    <xf numFmtId="0" fontId="4" fillId="0" borderId="2" xfId="0" applyFont="1" applyBorder="1" applyAlignment="1">
      <alignment horizontal="center"/>
    </xf>
    <xf numFmtId="0" fontId="0" fillId="0" borderId="0" xfId="0" applyFill="1" applyBorder="1" applyAlignment="1">
      <alignment horizontal="center" vertical="center"/>
    </xf>
    <xf numFmtId="0" fontId="0" fillId="0" borderId="1" xfId="0" applyFill="1" applyBorder="1" applyProtection="1"/>
    <xf numFmtId="0" fontId="0" fillId="0" borderId="1" xfId="0" applyBorder="1" applyAlignment="1">
      <alignment horizont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xf>
    <xf numFmtId="0" fontId="0" fillId="0" borderId="0" xfId="0" quotePrefix="1" applyBorder="1" applyAlignment="1">
      <alignment horizontal="left"/>
    </xf>
    <xf numFmtId="0" fontId="2" fillId="0" borderId="0" xfId="0" applyFont="1" applyBorder="1"/>
    <xf numFmtId="0" fontId="2" fillId="0" borderId="0" xfId="0" quotePrefix="1" applyFont="1" applyBorder="1" applyAlignment="1">
      <alignment horizontal="left"/>
    </xf>
    <xf numFmtId="0" fontId="2" fillId="0" borderId="0" xfId="0" applyFont="1" applyBorder="1" applyAlignment="1">
      <alignment horizontal="center"/>
    </xf>
    <xf numFmtId="0" fontId="3" fillId="0" borderId="0" xfId="0" applyFont="1" applyBorder="1"/>
    <xf numFmtId="2" fontId="3" fillId="0" borderId="0" xfId="0" applyNumberFormat="1" applyFont="1" applyFill="1" applyBorder="1" applyAlignment="1">
      <alignment horizontal="center"/>
    </xf>
    <xf numFmtId="0" fontId="0" fillId="0" borderId="0" xfId="0" applyProtection="1">
      <protection hidden="1"/>
    </xf>
    <xf numFmtId="0" fontId="0" fillId="0" borderId="0" xfId="0" applyBorder="1" applyAlignment="1">
      <alignment horizontal="center" vertical="center"/>
    </xf>
    <xf numFmtId="0" fontId="0" fillId="0" borderId="0" xfId="0" applyFill="1" applyBorder="1" applyProtection="1"/>
    <xf numFmtId="2" fontId="0" fillId="0" borderId="0" xfId="0" applyNumberFormat="1" applyBorder="1" applyAlignment="1">
      <alignment horizontal="center" wrapText="1"/>
    </xf>
    <xf numFmtId="0" fontId="0" fillId="0" borderId="0" xfId="0" applyFill="1" applyBorder="1" applyAlignment="1" applyProtection="1">
      <alignment horizontal="center"/>
      <protection locked="0"/>
    </xf>
    <xf numFmtId="0" fontId="6" fillId="0" borderId="0" xfId="0" applyNumberFormat="1" applyFont="1" applyFill="1" applyAlignment="1">
      <alignment horizontal="center"/>
    </xf>
    <xf numFmtId="0" fontId="7" fillId="0" borderId="0" xfId="0" applyFont="1"/>
    <xf numFmtId="0" fontId="7" fillId="0" borderId="0" xfId="0" applyFont="1" applyAlignment="1">
      <alignment horizontal="right"/>
    </xf>
    <xf numFmtId="0" fontId="7" fillId="0" borderId="0" xfId="0" applyFont="1" applyBorder="1"/>
    <xf numFmtId="0" fontId="5" fillId="2" borderId="3"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6" fillId="2" borderId="3" xfId="0" applyFont="1" applyFill="1" applyBorder="1" applyAlignment="1">
      <alignment horizontal="center"/>
    </xf>
    <xf numFmtId="2" fontId="1" fillId="4" borderId="7" xfId="0" applyNumberFormat="1" applyFont="1" applyFill="1" applyBorder="1" applyAlignment="1">
      <alignment horizontal="center"/>
    </xf>
    <xf numFmtId="2" fontId="0" fillId="0" borderId="0" xfId="0" applyNumberFormat="1"/>
    <xf numFmtId="2" fontId="0" fillId="0" borderId="0" xfId="0" applyNumberFormat="1" applyAlignment="1">
      <alignment horizontal="center"/>
    </xf>
    <xf numFmtId="0" fontId="7" fillId="3" borderId="3" xfId="0" applyFont="1" applyFill="1" applyBorder="1" applyAlignment="1">
      <alignment horizontal="center"/>
    </xf>
    <xf numFmtId="2" fontId="9" fillId="4" borderId="3" xfId="0" applyNumberFormat="1" applyFont="1" applyFill="1" applyBorder="1" applyAlignment="1">
      <alignment horizontal="center"/>
    </xf>
    <xf numFmtId="0" fontId="5" fillId="0" borderId="0" xfId="0" quotePrefix="1" applyFont="1" applyAlignment="1">
      <alignment horizontal="left"/>
    </xf>
    <xf numFmtId="0" fontId="6" fillId="2" borderId="1" xfId="0" applyNumberFormat="1" applyFont="1" applyFill="1" applyBorder="1" applyAlignment="1">
      <alignment horizontal="center"/>
    </xf>
    <xf numFmtId="0" fontId="6" fillId="2" borderId="0" xfId="0" applyNumberFormat="1" applyFont="1" applyFill="1" applyAlignment="1">
      <alignment horizontal="center"/>
    </xf>
    <xf numFmtId="2" fontId="3" fillId="2" borderId="3" xfId="0" applyNumberFormat="1" applyFont="1" applyFill="1" applyBorder="1" applyAlignment="1" applyProtection="1">
      <alignment horizontal="center"/>
      <protection hidden="1"/>
    </xf>
    <xf numFmtId="2" fontId="3" fillId="2" borderId="3" xfId="0" applyNumberFormat="1" applyFont="1" applyFill="1" applyBorder="1" applyAlignment="1" applyProtection="1">
      <alignment horizontal="center"/>
      <protection locked="0"/>
    </xf>
    <xf numFmtId="2" fontId="0" fillId="0" borderId="1" xfId="0" applyNumberFormat="1" applyBorder="1" applyAlignment="1">
      <alignment horizontal="center" wrapText="1"/>
    </xf>
    <xf numFmtId="2" fontId="0" fillId="0" borderId="0" xfId="0" applyNumberFormat="1" applyFill="1" applyBorder="1"/>
    <xf numFmtId="2" fontId="0" fillId="0" borderId="0" xfId="0" applyNumberFormat="1" applyBorder="1"/>
    <xf numFmtId="2" fontId="0" fillId="0" borderId="2" xfId="0" applyNumberFormat="1" applyBorder="1" applyAlignment="1">
      <alignment horizontal="center" vertical="top" wrapText="1"/>
    </xf>
    <xf numFmtId="0" fontId="6" fillId="3" borderId="3" xfId="0" applyFont="1" applyFill="1" applyBorder="1" applyAlignment="1" applyProtection="1">
      <alignment horizontal="center"/>
      <protection locked="0"/>
    </xf>
    <xf numFmtId="0" fontId="4"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 fillId="0" borderId="0" xfId="0" applyFont="1" applyBorder="1" applyAlignment="1">
      <alignment horizontal="center"/>
    </xf>
    <xf numFmtId="0" fontId="0" fillId="0" borderId="0" xfId="0" quotePrefix="1" applyAlignment="1">
      <alignment horizontal="center"/>
    </xf>
    <xf numFmtId="2" fontId="3" fillId="2" borderId="3" xfId="0" applyNumberFormat="1" applyFont="1" applyFill="1" applyBorder="1" applyAlignment="1">
      <alignment horizontal="center"/>
    </xf>
    <xf numFmtId="0" fontId="0" fillId="0" borderId="0" xfId="0" applyBorder="1" applyAlignment="1"/>
    <xf numFmtId="2" fontId="0" fillId="0" borderId="0" xfId="0" applyNumberFormat="1" applyBorder="1" applyAlignment="1">
      <alignment horizontal="center" vertical="top"/>
    </xf>
    <xf numFmtId="0" fontId="10" fillId="0" borderId="0" xfId="0" applyFont="1"/>
    <xf numFmtId="0" fontId="6" fillId="0" borderId="0" xfId="0" applyFont="1" applyAlignment="1">
      <alignment horizontal="right"/>
    </xf>
    <xf numFmtId="0" fontId="0" fillId="0" borderId="0" xfId="0" applyBorder="1" applyAlignment="1">
      <alignment horizontal="left"/>
    </xf>
    <xf numFmtId="0" fontId="6" fillId="0" borderId="0" xfId="0" applyFont="1" applyBorder="1" applyAlignment="1">
      <alignment horizontal="left"/>
    </xf>
    <xf numFmtId="0" fontId="0" fillId="2" borderId="3" xfId="0" applyFill="1" applyBorder="1" applyAlignment="1" applyProtection="1">
      <alignment horizont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1" fillId="0" borderId="0" xfId="0" quotePrefix="1" applyFont="1" applyFill="1" applyAlignment="1">
      <alignment horizontal="center"/>
    </xf>
    <xf numFmtId="0" fontId="1" fillId="0" borderId="0" xfId="0" applyFont="1" applyFill="1" applyAlignment="1">
      <alignment horizontal="center"/>
    </xf>
    <xf numFmtId="2" fontId="0" fillId="0" borderId="5" xfId="0" quotePrefix="1" applyNumberFormat="1" applyBorder="1" applyAlignment="1">
      <alignment horizontal="center" vertical="top" wrapText="1"/>
    </xf>
    <xf numFmtId="2" fontId="0" fillId="0" borderId="5" xfId="0" quotePrefix="1" applyNumberFormat="1" applyBorder="1" applyAlignment="1">
      <alignment horizontal="center" vertical="top"/>
    </xf>
    <xf numFmtId="0" fontId="6" fillId="0" borderId="0" xfId="0" quotePrefix="1" applyFont="1" applyAlignment="1">
      <alignment horizontal="left"/>
    </xf>
    <xf numFmtId="0" fontId="6" fillId="5" borderId="3" xfId="0" applyFont="1" applyFill="1" applyBorder="1" applyAlignment="1" applyProtection="1">
      <alignment horizontal="center"/>
      <protection locked="0"/>
    </xf>
    <xf numFmtId="0" fontId="6" fillId="0" borderId="0" xfId="0" applyFont="1" applyFill="1" applyBorder="1" applyAlignment="1">
      <alignment horizontal="center"/>
    </xf>
    <xf numFmtId="165" fontId="0" fillId="5" borderId="3" xfId="0" applyNumberFormat="1" applyFill="1" applyBorder="1" applyProtection="1">
      <protection locked="0"/>
    </xf>
    <xf numFmtId="0" fontId="0" fillId="0" borderId="0" xfId="0" applyAlignment="1">
      <alignment horizontal="left" vertical="top" wrapText="1"/>
    </xf>
    <xf numFmtId="0" fontId="15" fillId="0" borderId="0" xfId="0" applyFont="1"/>
    <xf numFmtId="0" fontId="22" fillId="0" borderId="0" xfId="0" applyFont="1"/>
    <xf numFmtId="0" fontId="23" fillId="0" borderId="0" xfId="0" applyFont="1" applyAlignment="1">
      <alignment horizontal="left" vertical="top"/>
    </xf>
    <xf numFmtId="0" fontId="14" fillId="0" borderId="0" xfId="0" applyFont="1" applyAlignment="1">
      <alignment horizontal="center"/>
    </xf>
    <xf numFmtId="0" fontId="6" fillId="5" borderId="3" xfId="0" applyFont="1" applyFill="1" applyBorder="1" applyAlignment="1">
      <alignment horizontal="center"/>
    </xf>
    <xf numFmtId="1" fontId="6" fillId="2" borderId="0" xfId="0" applyNumberFormat="1" applyFont="1" applyFill="1" applyAlignment="1">
      <alignment horizontal="center"/>
    </xf>
    <xf numFmtId="0" fontId="26" fillId="0" borderId="0" xfId="1" applyFont="1" applyAlignment="1" applyProtection="1">
      <alignment horizontal="center"/>
    </xf>
    <xf numFmtId="0" fontId="22" fillId="0" borderId="0" xfId="0" applyFont="1" applyAlignment="1">
      <alignment horizontal="center"/>
    </xf>
    <xf numFmtId="0" fontId="22" fillId="0" borderId="0" xfId="0" quotePrefix="1" applyFont="1" applyAlignment="1">
      <alignment horizontal="center"/>
    </xf>
    <xf numFmtId="0" fontId="27" fillId="0" borderId="0" xfId="0" quotePrefix="1" applyFont="1" applyAlignment="1">
      <alignment horizontal="left"/>
    </xf>
    <xf numFmtId="0" fontId="30" fillId="0" borderId="0" xfId="1" applyFont="1" applyAlignment="1" applyProtection="1">
      <alignment horizontal="center"/>
    </xf>
    <xf numFmtId="0" fontId="16" fillId="3" borderId="3" xfId="0" applyFont="1" applyFill="1" applyBorder="1" applyAlignment="1">
      <alignment horizontal="center"/>
    </xf>
    <xf numFmtId="0" fontId="16" fillId="0" borderId="0" xfId="0" applyFont="1"/>
    <xf numFmtId="0" fontId="16" fillId="5" borderId="0" xfId="0" applyFont="1" applyFill="1" applyProtection="1">
      <protection locked="0"/>
    </xf>
    <xf numFmtId="0" fontId="5" fillId="0" borderId="0" xfId="0" quotePrefix="1" applyFont="1" applyAlignment="1">
      <alignment horizontal="right"/>
    </xf>
    <xf numFmtId="0" fontId="0" fillId="0" borderId="0" xfId="0" applyAlignment="1">
      <alignment horizontal="right"/>
    </xf>
    <xf numFmtId="0" fontId="0" fillId="0" borderId="8" xfId="0" applyBorder="1" applyAlignment="1">
      <alignment horizontal="right"/>
    </xf>
    <xf numFmtId="0" fontId="4" fillId="0" borderId="0" xfId="0" quotePrefix="1" applyFont="1" applyBorder="1" applyAlignment="1">
      <alignment horizontal="center" vertical="top" wrapText="1"/>
    </xf>
    <xf numFmtId="0" fontId="4" fillId="0" borderId="0" xfId="0" applyFont="1" applyAlignment="1">
      <alignment horizontal="center" vertical="top" wrapText="1"/>
    </xf>
    <xf numFmtId="0" fontId="0" fillId="0" borderId="0" xfId="0" applyBorder="1" applyAlignment="1">
      <alignment horizontal="center" vertical="center"/>
    </xf>
    <xf numFmtId="0" fontId="0" fillId="0" borderId="0" xfId="0" applyAlignment="1">
      <alignment horizontal="center" vertical="center"/>
    </xf>
    <xf numFmtId="164" fontId="1" fillId="4" borderId="9" xfId="0" applyNumberFormat="1" applyFont="1" applyFill="1" applyBorder="1" applyAlignment="1">
      <alignment horizontal="center" vertical="center" wrapText="1"/>
    </xf>
    <xf numFmtId="164" fontId="1" fillId="4" borderId="10"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0" fontId="23" fillId="3" borderId="0" xfId="0" applyFont="1" applyFill="1" applyAlignment="1">
      <alignment horizontal="center" vertical="top" wrapText="1"/>
    </xf>
    <xf numFmtId="0" fontId="0" fillId="3" borderId="0" xfId="0" applyFill="1" applyAlignment="1">
      <alignment horizontal="center" vertical="top" wrapText="1"/>
    </xf>
    <xf numFmtId="0" fontId="1" fillId="6" borderId="0" xfId="0" quotePrefix="1" applyFont="1" applyFill="1" applyAlignment="1">
      <alignment horizontal="center"/>
    </xf>
    <xf numFmtId="0" fontId="1" fillId="6" borderId="0" xfId="0" applyFont="1" applyFill="1" applyAlignment="1">
      <alignment horizontal="center"/>
    </xf>
    <xf numFmtId="0" fontId="11" fillId="0" borderId="0" xfId="0" applyFont="1" applyAlignment="1">
      <alignment horizontal="center"/>
    </xf>
    <xf numFmtId="0" fontId="7" fillId="0" borderId="12" xfId="0" applyFont="1" applyBorder="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0" xfId="0" applyAlignment="1"/>
    <xf numFmtId="0" fontId="1" fillId="0" borderId="14" xfId="0" quotePrefix="1" applyFont="1" applyBorder="1" applyAlignment="1">
      <alignment horizontal="left" vertical="center"/>
    </xf>
    <xf numFmtId="0" fontId="1" fillId="0" borderId="0" xfId="0" applyFont="1" applyAlignment="1">
      <alignment horizontal="left" vertical="center"/>
    </xf>
    <xf numFmtId="0" fontId="1" fillId="0" borderId="14" xfId="0" applyFont="1" applyBorder="1" applyAlignment="1">
      <alignment horizontal="left" vertical="center"/>
    </xf>
    <xf numFmtId="0" fontId="0" fillId="5" borderId="15" xfId="0" applyFill="1" applyBorder="1" applyAlignment="1" applyProtection="1">
      <alignment horizontal="left"/>
      <protection locked="0"/>
    </xf>
    <xf numFmtId="0" fontId="0" fillId="5" borderId="6" xfId="0" applyFill="1" applyBorder="1" applyAlignment="1" applyProtection="1">
      <alignment horizontal="left"/>
      <protection locked="0"/>
    </xf>
    <xf numFmtId="0" fontId="0" fillId="5" borderId="16" xfId="0" applyFill="1" applyBorder="1" applyAlignment="1" applyProtection="1">
      <alignment horizontal="left"/>
      <protection locked="0"/>
    </xf>
    <xf numFmtId="0" fontId="24" fillId="7" borderId="0" xfId="0" applyFont="1" applyFill="1" applyAlignment="1">
      <alignment horizontal="center" vertical="top" wrapText="1"/>
    </xf>
    <xf numFmtId="0" fontId="1" fillId="0" borderId="0" xfId="0" applyFont="1" applyAlignment="1">
      <alignment horizontal="center"/>
    </xf>
    <xf numFmtId="0" fontId="0" fillId="0" borderId="17" xfId="0" applyBorder="1" applyAlignment="1">
      <alignment horizontal="center"/>
    </xf>
    <xf numFmtId="0" fontId="1" fillId="6" borderId="0"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xf numFmtId="0" fontId="0" fillId="0" borderId="0" xfId="0" applyAlignment="1">
      <alignment horizontal="left" vertical="top" wrapText="1"/>
    </xf>
    <xf numFmtId="0" fontId="2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26" fillId="0" borderId="0" xfId="1" applyFont="1" applyAlignment="1" applyProtection="1">
      <alignment horizontal="center"/>
    </xf>
    <xf numFmtId="0" fontId="6" fillId="0" borderId="0" xfId="0" applyFont="1" applyAlignment="1">
      <alignment horizontal="center"/>
    </xf>
    <xf numFmtId="0" fontId="17" fillId="0" borderId="0" xfId="0" applyFont="1" applyAlignment="1">
      <alignment horizontal="center"/>
    </xf>
    <xf numFmtId="0" fontId="22" fillId="0" borderId="0" xfId="0" quotePrefix="1" applyFont="1" applyAlignment="1">
      <alignment horizontal="center"/>
    </xf>
    <xf numFmtId="0" fontId="18" fillId="0" borderId="0" xfId="0" quotePrefix="1" applyFont="1" applyAlignment="1">
      <alignment horizontal="center"/>
    </xf>
    <xf numFmtId="0" fontId="19" fillId="0" borderId="0" xfId="0" quotePrefix="1" applyFont="1" applyAlignment="1">
      <alignment horizontal="center"/>
    </xf>
    <xf numFmtId="0" fontId="16" fillId="0" borderId="0" xfId="0" applyFont="1" applyAlignment="1">
      <alignment horizontal="left" vertical="top" wrapText="1"/>
    </xf>
    <xf numFmtId="0" fontId="0" fillId="0" borderId="0" xfId="0"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866775</xdr:colOff>
      <xdr:row>69</xdr:row>
      <xdr:rowOff>104775</xdr:rowOff>
    </xdr:from>
    <xdr:to>
      <xdr:col>9</xdr:col>
      <xdr:colOff>333375</xdr:colOff>
      <xdr:row>69</xdr:row>
      <xdr:rowOff>114300</xdr:rowOff>
    </xdr:to>
    <xdr:sp macro="" textlink="">
      <xdr:nvSpPr>
        <xdr:cNvPr id="1248" name="Line 18"/>
        <xdr:cNvSpPr>
          <a:spLocks noChangeShapeType="1"/>
        </xdr:cNvSpPr>
      </xdr:nvSpPr>
      <xdr:spPr bwMode="auto">
        <a:xfrm flipV="1">
          <a:off x="4162425" y="9134475"/>
          <a:ext cx="3762375" cy="9525"/>
        </a:xfrm>
        <a:prstGeom prst="line">
          <a:avLst/>
        </a:prstGeom>
        <a:noFill/>
        <a:ln w="9525">
          <a:solidFill>
            <a:srgbClr val="000000"/>
          </a:solidFill>
          <a:round/>
          <a:headEnd/>
          <a:tailEnd type="triangle" w="med" len="med"/>
        </a:ln>
      </xdr:spPr>
    </xdr:sp>
    <xdr:clientData/>
  </xdr:twoCellAnchor>
  <xdr:twoCellAnchor editAs="oneCell">
    <xdr:from>
      <xdr:col>4</xdr:col>
      <xdr:colOff>666750</xdr:colOff>
      <xdr:row>70</xdr:row>
      <xdr:rowOff>47625</xdr:rowOff>
    </xdr:from>
    <xdr:to>
      <xdr:col>9</xdr:col>
      <xdr:colOff>371475</xdr:colOff>
      <xdr:row>70</xdr:row>
      <xdr:rowOff>180975</xdr:rowOff>
    </xdr:to>
    <xdr:pic>
      <xdr:nvPicPr>
        <xdr:cNvPr id="1249"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3962400" y="9267825"/>
          <a:ext cx="4000500" cy="133350"/>
        </a:xfrm>
        <a:prstGeom prst="rect">
          <a:avLst/>
        </a:prstGeom>
        <a:noFill/>
        <a:ln w="9525">
          <a:noFill/>
          <a:miter lim="800000"/>
          <a:headEnd/>
          <a:tailEnd/>
        </a:ln>
      </xdr:spPr>
    </xdr:pic>
    <xdr:clientData/>
  </xdr:twoCellAnchor>
  <xdr:twoCellAnchor editAs="oneCell">
    <xdr:from>
      <xdr:col>4</xdr:col>
      <xdr:colOff>676275</xdr:colOff>
      <xdr:row>71</xdr:row>
      <xdr:rowOff>38100</xdr:rowOff>
    </xdr:from>
    <xdr:to>
      <xdr:col>9</xdr:col>
      <xdr:colOff>342900</xdr:colOff>
      <xdr:row>71</xdr:row>
      <xdr:rowOff>171450</xdr:rowOff>
    </xdr:to>
    <xdr:pic>
      <xdr:nvPicPr>
        <xdr:cNvPr id="1250"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3971925" y="9448800"/>
          <a:ext cx="3962400" cy="1333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0</xdr:colOff>
          <xdr:row>15</xdr:row>
          <xdr:rowOff>9525</xdr:rowOff>
        </xdr:from>
        <xdr:to>
          <xdr:col>2</xdr:col>
          <xdr:colOff>9525</xdr:colOff>
          <xdr:row>15</xdr:row>
          <xdr:rowOff>180975</xdr:rowOff>
        </xdr:to>
        <xdr:sp macro="" textlink="">
          <xdr:nvSpPr>
            <xdr:cNvPr id="1145" name="Button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Clear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dakotalakes.com/crop_rotations.htm" TargetMode="External"/><Relationship Id="rId2" Type="http://schemas.openxmlformats.org/officeDocument/2006/relationships/hyperlink" Target="http://www.ag.ndsu.nodak.edu/dickinso/agronomy/agronomy_research.htm" TargetMode="External"/><Relationship Id="rId1" Type="http://schemas.openxmlformats.org/officeDocument/2006/relationships/hyperlink" Target="http://www.ag.ndsu.nodak.edu/dickinso/agronomy/jons%20worksheet.ht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180"/>
  <sheetViews>
    <sheetView tabSelected="1" topLeftCell="A7" zoomScaleNormal="100" workbookViewId="0">
      <selection activeCell="C9" sqref="C9:F9"/>
    </sheetView>
  </sheetViews>
  <sheetFormatPr defaultRowHeight="12.75"/>
  <cols>
    <col min="1" max="1" width="1.7109375" customWidth="1"/>
    <col min="2" max="2" width="16" customWidth="1"/>
    <col min="3" max="3" width="17" customWidth="1"/>
    <col min="4" max="8" width="14.7109375" customWidth="1"/>
    <col min="9" max="9" width="5.5703125" customWidth="1"/>
    <col min="10" max="10" width="6.140625" customWidth="1"/>
    <col min="11" max="11" width="17.85546875" customWidth="1"/>
    <col min="12" max="14" width="9.140625" hidden="1" customWidth="1"/>
    <col min="15" max="15" width="12.7109375" hidden="1" customWidth="1"/>
    <col min="16" max="16" width="12.85546875" hidden="1" customWidth="1"/>
    <col min="17" max="17" width="2.42578125" hidden="1" customWidth="1"/>
    <col min="18" max="18" width="14.42578125" hidden="1" customWidth="1"/>
    <col min="19" max="19" width="2.5703125" hidden="1" customWidth="1"/>
    <col min="20" max="21" width="9.140625" hidden="1" customWidth="1"/>
    <col min="22" max="22" width="11.5703125" hidden="1" customWidth="1"/>
    <col min="23" max="26" width="9.140625" hidden="1" customWidth="1"/>
  </cols>
  <sheetData>
    <row r="1" spans="1:11" hidden="1"/>
    <row r="2" spans="1:11" hidden="1">
      <c r="A2" s="3" t="s">
        <v>86</v>
      </c>
      <c r="B2" s="3" t="s">
        <v>87</v>
      </c>
      <c r="C2" s="3" t="s">
        <v>88</v>
      </c>
      <c r="D2" s="3" t="s">
        <v>89</v>
      </c>
      <c r="E2" s="3" t="s">
        <v>90</v>
      </c>
      <c r="F2" s="3" t="s">
        <v>91</v>
      </c>
    </row>
    <row r="3" spans="1:11" hidden="1">
      <c r="A3" s="45">
        <f>K68</f>
        <v>0</v>
      </c>
      <c r="B3" s="45">
        <f>K70</f>
        <v>0</v>
      </c>
      <c r="C3" s="45">
        <f>K71</f>
        <v>0</v>
      </c>
      <c r="D3" s="45">
        <f>K72</f>
        <v>0</v>
      </c>
      <c r="E3" s="45">
        <f>K102</f>
        <v>0</v>
      </c>
      <c r="F3" s="45">
        <f>K88</f>
        <v>0</v>
      </c>
    </row>
    <row r="4" spans="1:11" hidden="1"/>
    <row r="5" spans="1:11" hidden="1"/>
    <row r="6" spans="1:11" hidden="1"/>
    <row r="7" spans="1:11" ht="19.5" customHeight="1">
      <c r="B7" s="111" t="s">
        <v>98</v>
      </c>
      <c r="C7" s="111"/>
      <c r="D7" s="111"/>
      <c r="E7" s="111"/>
      <c r="F7" s="111"/>
      <c r="G7" s="111"/>
      <c r="H7" s="111"/>
    </row>
    <row r="8" spans="1:11">
      <c r="K8" s="124" t="s">
        <v>121</v>
      </c>
    </row>
    <row r="9" spans="1:11" ht="15">
      <c r="B9" s="67" t="s">
        <v>171</v>
      </c>
      <c r="C9" s="121"/>
      <c r="D9" s="122"/>
      <c r="E9" s="122"/>
      <c r="F9" s="123"/>
      <c r="G9" s="67" t="s">
        <v>96</v>
      </c>
      <c r="H9" s="80"/>
      <c r="K9" s="124"/>
    </row>
    <row r="10" spans="1:11" ht="15">
      <c r="B10" s="67" t="s">
        <v>94</v>
      </c>
      <c r="C10" s="121"/>
      <c r="D10" s="122"/>
      <c r="E10" s="122"/>
      <c r="F10" s="123"/>
      <c r="K10" s="124"/>
    </row>
    <row r="11" spans="1:11" ht="15">
      <c r="B11" s="67" t="s">
        <v>95</v>
      </c>
      <c r="C11" s="121"/>
      <c r="D11" s="122"/>
      <c r="E11" s="122"/>
      <c r="F11" s="123"/>
      <c r="G11" s="67" t="s">
        <v>124</v>
      </c>
      <c r="H11" s="86"/>
      <c r="K11" s="124"/>
    </row>
    <row r="12" spans="1:11">
      <c r="K12" s="124"/>
    </row>
    <row r="13" spans="1:11" ht="22.5">
      <c r="B13" s="48" t="s">
        <v>122</v>
      </c>
      <c r="D13" s="47">
        <f>IF(ISERR(H32)=TRUE,0,H32)</f>
        <v>0</v>
      </c>
      <c r="E13" s="96" t="s">
        <v>85</v>
      </c>
      <c r="F13" s="97"/>
      <c r="G13" s="98"/>
      <c r="H13" s="47">
        <f>IF(ISERR(K111)=TRUE,0,K111)</f>
        <v>0</v>
      </c>
      <c r="K13" s="124"/>
    </row>
    <row r="14" spans="1:11">
      <c r="K14" s="124"/>
    </row>
    <row r="15" spans="1:11" ht="15">
      <c r="D15" s="78"/>
      <c r="E15" s="69" t="s">
        <v>63</v>
      </c>
      <c r="K15" s="124"/>
    </row>
    <row r="16" spans="1:11" ht="15">
      <c r="D16" s="78"/>
      <c r="E16" s="69" t="s">
        <v>64</v>
      </c>
      <c r="K16" s="124"/>
    </row>
    <row r="17" spans="2:23" ht="21">
      <c r="C17" s="68"/>
      <c r="D17" s="79"/>
      <c r="E17" s="77"/>
      <c r="K17" s="84"/>
    </row>
    <row r="18" spans="2:23" ht="9.75" customHeight="1">
      <c r="C18" s="68"/>
      <c r="D18" s="21"/>
      <c r="K18" s="84"/>
    </row>
    <row r="19" spans="2:23" ht="15.75">
      <c r="B19" s="109" t="s">
        <v>93</v>
      </c>
      <c r="C19" s="110"/>
      <c r="D19" s="110"/>
      <c r="E19" s="110"/>
      <c r="F19" s="110"/>
      <c r="G19" s="110"/>
      <c r="H19" s="110"/>
      <c r="J19" s="20"/>
      <c r="K19" s="107" t="s">
        <v>123</v>
      </c>
      <c r="W19" s="19"/>
    </row>
    <row r="20" spans="2:23" ht="12.75" customHeight="1">
      <c r="B20" s="73"/>
      <c r="C20" s="74"/>
      <c r="D20" s="74"/>
      <c r="E20" s="74"/>
      <c r="F20" s="74"/>
      <c r="G20" s="74"/>
      <c r="H20" s="74"/>
      <c r="K20" s="108"/>
      <c r="W20" s="19"/>
    </row>
    <row r="21" spans="2:23">
      <c r="H21" s="99" t="s">
        <v>99</v>
      </c>
      <c r="K21" s="108"/>
    </row>
    <row r="22" spans="2:23" ht="15">
      <c r="B22" s="58" t="s">
        <v>1</v>
      </c>
      <c r="C22" s="58" t="s">
        <v>2</v>
      </c>
      <c r="D22" s="58" t="s">
        <v>163</v>
      </c>
      <c r="H22" s="100"/>
      <c r="K22" s="108"/>
    </row>
    <row r="23" spans="2:23" ht="14.25">
      <c r="B23" s="59" t="s">
        <v>3</v>
      </c>
      <c r="C23" s="59" t="s">
        <v>4</v>
      </c>
      <c r="D23" s="59" t="s">
        <v>164</v>
      </c>
      <c r="H23" s="100"/>
      <c r="K23" s="108"/>
    </row>
    <row r="24" spans="2:23" ht="15.75" thickBot="1">
      <c r="F24" s="15" t="s">
        <v>0</v>
      </c>
      <c r="H24" s="100"/>
      <c r="K24" s="108"/>
    </row>
    <row r="25" spans="2:23" ht="15">
      <c r="B25" s="34" t="s">
        <v>5</v>
      </c>
      <c r="C25" s="34" t="s">
        <v>6</v>
      </c>
      <c r="D25" t="s">
        <v>165</v>
      </c>
      <c r="E25" s="34"/>
      <c r="F25" s="33">
        <f>IF(H25="",$C$122,LOOKUP(H25,$B$122:$B$157,$C$122:$C$153))</f>
        <v>0</v>
      </c>
      <c r="H25" s="95"/>
      <c r="K25" s="108"/>
      <c r="O25">
        <f>IF(ISNA(VLOOKUP(H25,$F$122:$I$159,4))=TRUE,0,VLOOKUP(H25,$F$122:$I$159,4))</f>
        <v>0</v>
      </c>
    </row>
    <row r="26" spans="2:23" ht="15">
      <c r="B26" s="34" t="s">
        <v>8</v>
      </c>
      <c r="C26" s="34" t="s">
        <v>9</v>
      </c>
      <c r="D26" t="s">
        <v>166</v>
      </c>
      <c r="E26" s="34"/>
      <c r="F26" s="33">
        <f t="shared" ref="F26:F31" si="0">IF(H26="",$C$122,LOOKUP(H26,$B$122:$B$157,$C$122:$C$153))</f>
        <v>0</v>
      </c>
      <c r="H26" s="95"/>
      <c r="K26" s="108"/>
      <c r="O26">
        <f>IF(ISNA(VLOOKUP(H26,$F$122:$I$159,4))=TRUE,0,VLOOKUP(H26,$F$122:$I$159,4))</f>
        <v>0</v>
      </c>
    </row>
    <row r="27" spans="2:23" ht="15">
      <c r="B27" s="34" t="s">
        <v>10</v>
      </c>
      <c r="C27" s="34" t="s">
        <v>40</v>
      </c>
      <c r="D27" t="s">
        <v>167</v>
      </c>
      <c r="E27" s="34"/>
      <c r="F27" s="33">
        <f t="shared" si="0"/>
        <v>0</v>
      </c>
      <c r="H27" s="95"/>
      <c r="K27" s="108"/>
      <c r="O27">
        <f t="shared" ref="O27:O31" si="1">IF(ISNA(VLOOKUP(H27,$F$122:$I$159,4))=TRUE,0,VLOOKUP(H27,$F$122:$I$159,4))</f>
        <v>0</v>
      </c>
    </row>
    <row r="28" spans="2:23" ht="15">
      <c r="B28" s="34" t="s">
        <v>11</v>
      </c>
      <c r="C28" s="34" t="s">
        <v>12</v>
      </c>
      <c r="D28" t="s">
        <v>168</v>
      </c>
      <c r="E28" s="34"/>
      <c r="F28" s="33">
        <f t="shared" si="0"/>
        <v>0</v>
      </c>
      <c r="H28" s="95"/>
      <c r="K28" s="108"/>
      <c r="O28">
        <f t="shared" si="1"/>
        <v>0</v>
      </c>
    </row>
    <row r="29" spans="2:23" ht="15">
      <c r="B29" s="34" t="s">
        <v>13</v>
      </c>
      <c r="C29" s="34" t="s">
        <v>14</v>
      </c>
      <c r="D29" s="34"/>
      <c r="E29" s="34"/>
      <c r="F29" s="33">
        <f t="shared" si="0"/>
        <v>0</v>
      </c>
      <c r="H29" s="95"/>
      <c r="K29" s="108"/>
      <c r="O29">
        <f t="shared" si="1"/>
        <v>0</v>
      </c>
    </row>
    <row r="30" spans="2:23" ht="15">
      <c r="B30" s="34" t="s">
        <v>16</v>
      </c>
      <c r="C30" s="34" t="s">
        <v>169</v>
      </c>
      <c r="D30" s="34"/>
      <c r="E30" s="34"/>
      <c r="F30" s="33">
        <f t="shared" si="0"/>
        <v>0</v>
      </c>
      <c r="H30" s="95"/>
      <c r="K30" s="19"/>
      <c r="O30">
        <f t="shared" si="1"/>
        <v>0</v>
      </c>
    </row>
    <row r="31" spans="2:23" ht="15.75" thickBot="1">
      <c r="B31" s="34" t="s">
        <v>18</v>
      </c>
      <c r="C31" s="34" t="s">
        <v>17</v>
      </c>
      <c r="D31" s="34"/>
      <c r="E31" s="34"/>
      <c r="F31" s="33">
        <f t="shared" si="0"/>
        <v>0</v>
      </c>
      <c r="H31" s="95"/>
      <c r="K31" t="s">
        <v>15</v>
      </c>
      <c r="O31">
        <f t="shared" si="1"/>
        <v>0</v>
      </c>
    </row>
    <row r="32" spans="2:23" ht="15.75" thickTop="1">
      <c r="B32" s="34" t="s">
        <v>20</v>
      </c>
      <c r="C32" s="34" t="s">
        <v>170</v>
      </c>
      <c r="D32" s="34"/>
      <c r="E32" s="35" t="s">
        <v>36</v>
      </c>
      <c r="F32" s="49">
        <f>SUM(F25:F31)</f>
        <v>0</v>
      </c>
      <c r="G32" s="113" t="s">
        <v>41</v>
      </c>
      <c r="H32" s="103">
        <f>IF(ISERR(F32/F33)=TRUE,0,F32/F33)</f>
        <v>0</v>
      </c>
      <c r="I32" s="118" t="s">
        <v>97</v>
      </c>
      <c r="J32" s="119"/>
      <c r="K32" s="119"/>
      <c r="O32">
        <f>SUM(O25:O31)</f>
        <v>0</v>
      </c>
    </row>
    <row r="33" spans="1:15" ht="15.75" thickBot="1">
      <c r="B33" s="34" t="s">
        <v>22</v>
      </c>
      <c r="C33" s="34" t="s">
        <v>19</v>
      </c>
      <c r="D33" s="34"/>
      <c r="E33" s="35" t="s">
        <v>37</v>
      </c>
      <c r="F33" s="50">
        <f>COUNTIF(H25:H31,"*")</f>
        <v>0</v>
      </c>
      <c r="G33" s="113"/>
      <c r="H33" s="104"/>
      <c r="I33" s="120"/>
      <c r="J33" s="119"/>
      <c r="K33" s="119"/>
    </row>
    <row r="34" spans="1:15" ht="15" thickTop="1">
      <c r="B34" s="34" t="s">
        <v>24</v>
      </c>
      <c r="C34" s="34" t="s">
        <v>21</v>
      </c>
      <c r="D34" s="34"/>
      <c r="E34" s="34"/>
    </row>
    <row r="35" spans="1:15" ht="15">
      <c r="B35" s="34" t="s">
        <v>26</v>
      </c>
      <c r="C35" s="34" t="s">
        <v>23</v>
      </c>
      <c r="D35" s="34"/>
      <c r="E35" s="34"/>
      <c r="G35" s="67" t="s">
        <v>125</v>
      </c>
      <c r="H35" s="87">
        <f>IF(ISERR(H11/F33),0,H11/F33)</f>
        <v>0</v>
      </c>
      <c r="K35" t="s">
        <v>15</v>
      </c>
    </row>
    <row r="36" spans="1:15" ht="14.25">
      <c r="B36" s="34" t="s">
        <v>28</v>
      </c>
      <c r="C36" s="34" t="s">
        <v>25</v>
      </c>
      <c r="D36" s="34"/>
      <c r="E36" s="34"/>
    </row>
    <row r="37" spans="1:15" ht="14.25">
      <c r="B37" s="34" t="s">
        <v>30</v>
      </c>
      <c r="C37" s="34" t="s">
        <v>27</v>
      </c>
      <c r="D37" s="34"/>
      <c r="K37" t="s">
        <v>15</v>
      </c>
    </row>
    <row r="38" spans="1:15" ht="14.25">
      <c r="B38" s="34" t="s">
        <v>34</v>
      </c>
      <c r="C38" s="34" t="s">
        <v>29</v>
      </c>
      <c r="D38" s="34"/>
      <c r="E38" s="36" t="s">
        <v>7</v>
      </c>
    </row>
    <row r="39" spans="1:15" ht="14.25">
      <c r="B39" s="34" t="s">
        <v>35</v>
      </c>
      <c r="C39" s="34" t="s">
        <v>32</v>
      </c>
      <c r="D39" s="34"/>
      <c r="E39" s="34"/>
      <c r="K39" t="s">
        <v>15</v>
      </c>
    </row>
    <row r="40" spans="1:15" ht="14.25">
      <c r="C40" s="34" t="s">
        <v>31</v>
      </c>
      <c r="D40" s="34"/>
      <c r="E40" s="34"/>
    </row>
    <row r="41" spans="1:15" ht="14.25">
      <c r="A41" s="11"/>
      <c r="B41" s="11"/>
      <c r="C41" s="34" t="s">
        <v>33</v>
      </c>
      <c r="D41" s="11"/>
      <c r="E41" s="11"/>
      <c r="F41" s="11"/>
      <c r="G41" s="11"/>
      <c r="H41" s="11"/>
      <c r="I41" s="11"/>
      <c r="J41" s="11"/>
      <c r="K41" s="11"/>
    </row>
    <row r="42" spans="1:15" ht="14.25">
      <c r="A42" s="11"/>
      <c r="B42" s="11"/>
      <c r="C42" s="66" t="s">
        <v>75</v>
      </c>
      <c r="D42" s="11"/>
      <c r="E42" s="11"/>
      <c r="F42" s="11"/>
      <c r="G42" s="11"/>
      <c r="H42" s="11"/>
      <c r="I42" s="11"/>
      <c r="J42" s="11"/>
      <c r="K42" s="11"/>
      <c r="L42" s="11"/>
      <c r="M42" s="11"/>
      <c r="N42" s="11"/>
      <c r="O42" s="11"/>
    </row>
    <row r="43" spans="1:15" ht="15.75">
      <c r="B43" s="127" t="s">
        <v>42</v>
      </c>
      <c r="C43" s="127"/>
      <c r="D43" s="127"/>
      <c r="E43" s="127"/>
      <c r="F43" s="127"/>
      <c r="G43" s="127"/>
      <c r="H43" s="127"/>
      <c r="I43" s="127"/>
      <c r="J43" s="127"/>
      <c r="K43" s="127"/>
      <c r="L43" s="3"/>
    </row>
    <row r="44" spans="1:15" ht="15.75">
      <c r="A44" s="61"/>
      <c r="B44" s="61"/>
      <c r="C44" s="61"/>
      <c r="D44" s="61"/>
      <c r="E44" s="61"/>
      <c r="F44" s="61"/>
      <c r="G44" s="61"/>
      <c r="H44" s="61"/>
    </row>
    <row r="45" spans="1:15">
      <c r="B45" t="s">
        <v>44</v>
      </c>
    </row>
    <row r="46" spans="1:15">
      <c r="B46" t="s">
        <v>45</v>
      </c>
    </row>
    <row r="47" spans="1:15">
      <c r="B47" t="s">
        <v>46</v>
      </c>
    </row>
    <row r="50" spans="1:15" hidden="1">
      <c r="B50" s="32">
        <f>IF(ISNA($B$62+(IF($B$56=0,0,IF($B$58&gt;$J$52,($B$58-(7-$J$52)),$B$61))))=TRUE,0,$B$62+(IF($B$56=0,0,IF($B$58&gt;=$J$52,($B$58-(7-$J$52)),$B$61))))</f>
        <v>0</v>
      </c>
      <c r="C50" s="32">
        <f t="shared" ref="C50:H50" si="2">IF(ISNA(C62+(IF(C56=0,0,IF(C58&gt;$J$52,(C58-(7-$J$52)),C61))))=TRUE,0,C62+(IF(C56=0,0,IF(C58&gt;=$J$52,(C58-(7-$J$52)),C61))))</f>
        <v>0</v>
      </c>
      <c r="D50" s="32">
        <f t="shared" si="2"/>
        <v>0</v>
      </c>
      <c r="E50" s="32">
        <f t="shared" si="2"/>
        <v>0</v>
      </c>
      <c r="F50" s="32">
        <f t="shared" si="2"/>
        <v>0</v>
      </c>
      <c r="G50" s="32">
        <f t="shared" si="2"/>
        <v>0</v>
      </c>
      <c r="H50" s="32">
        <f t="shared" si="2"/>
        <v>0</v>
      </c>
      <c r="J50" s="13"/>
      <c r="O50" t="s">
        <v>38</v>
      </c>
    </row>
    <row r="51" spans="1:15" ht="23.25" customHeight="1">
      <c r="A51" s="1"/>
      <c r="B51" s="37">
        <f t="shared" ref="B51:H51" si="3">IF(B50&gt;4,(4+B62),B50)</f>
        <v>0</v>
      </c>
      <c r="C51" s="37">
        <f t="shared" si="3"/>
        <v>0</v>
      </c>
      <c r="D51" s="37">
        <f t="shared" si="3"/>
        <v>0</v>
      </c>
      <c r="E51" s="37">
        <f t="shared" si="3"/>
        <v>0</v>
      </c>
      <c r="F51" s="37">
        <f t="shared" si="3"/>
        <v>0</v>
      </c>
      <c r="G51" s="37">
        <f t="shared" si="3"/>
        <v>0</v>
      </c>
      <c r="H51" s="37">
        <f t="shared" si="3"/>
        <v>0</v>
      </c>
      <c r="I51" s="102" t="s">
        <v>41</v>
      </c>
      <c r="J51" s="42">
        <f>SUM(B51:H51)</f>
        <v>0</v>
      </c>
      <c r="K51" s="8" t="s">
        <v>67</v>
      </c>
      <c r="O51" t="s">
        <v>39</v>
      </c>
    </row>
    <row r="52" spans="1:15" ht="15">
      <c r="B52" s="46">
        <f>INDEX(H25:H31,1)</f>
        <v>0</v>
      </c>
      <c r="C52" s="46">
        <f>INDEX(H25:H31,2)</f>
        <v>0</v>
      </c>
      <c r="D52" s="46">
        <f>INDEX(H25:H31,3)</f>
        <v>0</v>
      </c>
      <c r="E52" s="46">
        <f>INDEX(H25:H31,4)</f>
        <v>0</v>
      </c>
      <c r="F52" s="46">
        <f>INDEX(H25:H31,5)</f>
        <v>0</v>
      </c>
      <c r="G52" s="46">
        <f>INDEX(H25:H31,6)</f>
        <v>0</v>
      </c>
      <c r="H52" s="46">
        <f>INDEX(H25:H31,7)</f>
        <v>0</v>
      </c>
      <c r="I52" s="102"/>
      <c r="J52" s="42">
        <f>F33</f>
        <v>0</v>
      </c>
      <c r="K52" s="62" t="s">
        <v>92</v>
      </c>
    </row>
    <row r="53" spans="1:15" hidden="1">
      <c r="A53" s="11" t="s">
        <v>79</v>
      </c>
      <c r="B53" s="21" t="e">
        <f t="shared" ref="B53:H53" si="4">VLOOKUP(B56,$A$63:$B$66,2)</f>
        <v>#N/A</v>
      </c>
      <c r="C53" s="21" t="e">
        <f t="shared" si="4"/>
        <v>#N/A</v>
      </c>
      <c r="D53" s="21" t="e">
        <f t="shared" si="4"/>
        <v>#N/A</v>
      </c>
      <c r="E53" s="21" t="e">
        <f t="shared" si="4"/>
        <v>#N/A</v>
      </c>
      <c r="F53" s="21" t="e">
        <f t="shared" si="4"/>
        <v>#N/A</v>
      </c>
      <c r="G53" s="21" t="e">
        <f t="shared" si="4"/>
        <v>#N/A</v>
      </c>
      <c r="H53" s="21" t="e">
        <f t="shared" si="4"/>
        <v>#N/A</v>
      </c>
      <c r="I53" s="11"/>
      <c r="J53" s="11"/>
      <c r="K53" s="11" t="s">
        <v>43</v>
      </c>
    </row>
    <row r="54" spans="1:15" hidden="1">
      <c r="A54" s="22" t="s">
        <v>77</v>
      </c>
      <c r="B54" s="21">
        <f t="shared" ref="B54:H54" si="5">IF(ISNA(VLOOKUP(B52,$F$123:$H$159,3))=TRUE,0,VLOOKUP(B52,$F$123:$H$159,3))</f>
        <v>0</v>
      </c>
      <c r="C54" s="21">
        <f t="shared" si="5"/>
        <v>0</v>
      </c>
      <c r="D54" s="21">
        <f t="shared" si="5"/>
        <v>0</v>
      </c>
      <c r="E54" s="21">
        <f t="shared" si="5"/>
        <v>0</v>
      </c>
      <c r="F54" s="21">
        <f t="shared" si="5"/>
        <v>0</v>
      </c>
      <c r="G54" s="21">
        <f t="shared" si="5"/>
        <v>0</v>
      </c>
      <c r="H54" s="21">
        <f t="shared" si="5"/>
        <v>0</v>
      </c>
      <c r="I54" s="11"/>
      <c r="J54" s="11"/>
      <c r="K54" s="11"/>
    </row>
    <row r="55" spans="1:15" hidden="1">
      <c r="A55" s="22" t="s">
        <v>78</v>
      </c>
      <c r="B55" s="21">
        <f t="shared" ref="B55:H55" si="6">IF(ISNA(VLOOKUP(B52,$F$123:$H$159,2))=TRUE,0,VLOOKUP(B52,$F$123:$H$159,2))</f>
        <v>0</v>
      </c>
      <c r="C55" s="21">
        <f t="shared" si="6"/>
        <v>0</v>
      </c>
      <c r="D55" s="21">
        <f t="shared" si="6"/>
        <v>0</v>
      </c>
      <c r="E55" s="21">
        <f t="shared" si="6"/>
        <v>0</v>
      </c>
      <c r="F55" s="21">
        <f t="shared" si="6"/>
        <v>0</v>
      </c>
      <c r="G55" s="21">
        <f t="shared" si="6"/>
        <v>0</v>
      </c>
      <c r="H55" s="21">
        <f t="shared" si="6"/>
        <v>0</v>
      </c>
      <c r="I55" s="11"/>
      <c r="J55" s="11"/>
      <c r="K55" s="11"/>
    </row>
    <row r="56" spans="1:15" hidden="1">
      <c r="A56" s="11" t="s">
        <v>83</v>
      </c>
      <c r="B56" s="21">
        <f>IF(ISNA(SUM(B54:B55))=TRUE,0,SUM(B54:B55))</f>
        <v>0</v>
      </c>
      <c r="C56" s="21">
        <f t="shared" ref="C56:H56" si="7">IF(ISNA(SUM(C54:C55))=TRUE,0,SUM(C54:C55))</f>
        <v>0</v>
      </c>
      <c r="D56" s="21">
        <f t="shared" si="7"/>
        <v>0</v>
      </c>
      <c r="E56" s="21">
        <f t="shared" si="7"/>
        <v>0</v>
      </c>
      <c r="F56" s="21">
        <f t="shared" si="7"/>
        <v>0</v>
      </c>
      <c r="G56" s="21">
        <f t="shared" si="7"/>
        <v>0</v>
      </c>
      <c r="H56" s="21">
        <f t="shared" si="7"/>
        <v>0</v>
      </c>
      <c r="I56" s="11"/>
      <c r="J56" s="11"/>
      <c r="K56" s="11"/>
    </row>
    <row r="57" spans="1:15" hidden="1">
      <c r="A57" s="11"/>
      <c r="B57" s="25" t="str">
        <f t="shared" ref="B57:H57" si="8">IF(ISNA(IF(B56=5,"cool grass",IF(B56=8,"warm grass",IF(B56=9,"warm broadleaf","cool broadleaf"))))=TRUE,0,IF(B56=5,"cool grass",IF(B56=8,"warm grass",IF(B56=9,"warm broadleaf","cool broadleaf"))))</f>
        <v>cool broadleaf</v>
      </c>
      <c r="C57" s="25" t="str">
        <f t="shared" si="8"/>
        <v>cool broadleaf</v>
      </c>
      <c r="D57" s="25" t="str">
        <f t="shared" si="8"/>
        <v>cool broadleaf</v>
      </c>
      <c r="E57" s="25" t="str">
        <f t="shared" si="8"/>
        <v>cool broadleaf</v>
      </c>
      <c r="F57" s="25" t="str">
        <f t="shared" si="8"/>
        <v>cool broadleaf</v>
      </c>
      <c r="G57" s="25" t="str">
        <f t="shared" si="8"/>
        <v>cool broadleaf</v>
      </c>
      <c r="H57" s="25" t="str">
        <f t="shared" si="8"/>
        <v>cool broadleaf</v>
      </c>
      <c r="I57" s="11"/>
      <c r="J57" s="11"/>
      <c r="K57" s="11"/>
    </row>
    <row r="58" spans="1:15" hidden="1">
      <c r="A58" s="24" t="s">
        <v>81</v>
      </c>
      <c r="B58" s="21">
        <f>IF(B56=H56,0,IF(B56=G56,1,IF(B56=F56,2,IF(B56=E56,3,IF(B56=D56,4,IF(B56=C56,5,6))))))</f>
        <v>0</v>
      </c>
      <c r="C58" s="21">
        <f>IF(C56=B56,0,IF(C56=H56,1,IF(C56=G56,2,IF(C56=F56,3,IF(C56=E56,4,IF(C56=D56,5,6))))))</f>
        <v>0</v>
      </c>
      <c r="D58" s="21">
        <f>IF(D56=C56,0,IF(D56=B56,1,IF(D56=H56,2,IF(D56=G56,3,IF(D56=F56,4,IF(D56=E56,5,6))))))</f>
        <v>0</v>
      </c>
      <c r="E58" s="21">
        <f>IF(E56=D56,0,IF(E56=C56,1,IF(E56=B56,2,IF(E56=H56,3,IF(E56=G56,4,IF(E56=F56,5,6))))))</f>
        <v>0</v>
      </c>
      <c r="F58" s="21">
        <f>IF(F56=E56,0,IF(F56=D56,1,IF(F56=C56,2,IF(F56=B56,3,IF(F56=H56,4,IF(F56=G56,5,6))))))</f>
        <v>0</v>
      </c>
      <c r="G58" s="21">
        <f>IF(G56=F56,0,IF(G56=E56,1,IF(G56=D56,2,IF(G56=C56,3,IF(G56=B56,4,IF(G56=H56,5,6))))))</f>
        <v>0</v>
      </c>
      <c r="H58" s="21">
        <f>IF(H56=G56,0,IF(H56=F56,1,IF(H56=E56,2,IF(H56=D56,3,IF(H56=C56,4,IF(H56=B56,5,6))))))</f>
        <v>0</v>
      </c>
      <c r="I58" s="11"/>
      <c r="J58" s="11"/>
      <c r="K58" s="11"/>
    </row>
    <row r="59" spans="1:15" hidden="1">
      <c r="A59" s="23" t="s">
        <v>82</v>
      </c>
      <c r="B59" s="21">
        <f>IF(B52=H52,1,IF(B52=G52,1,IF(B52=F52,1,IF(B52=E52,1,IF(B52=D52,1,IF(B52=C52,1,0))))))</f>
        <v>1</v>
      </c>
      <c r="C59" s="21">
        <f>IF(C52=B52,1,IF(C52=H52,1,IF(C52=G52,1,IF(C52=F52,1,IF(C52=E52,1,IF(C52=D52,1,0))))))</f>
        <v>1</v>
      </c>
      <c r="D59" s="21">
        <f>IF(D52=C52,1,IF(D52=B52,1,IF(D52=H52,1,IF(D52=G52,1,IF(D52=F52,1,IF(D52=E52,1,0))))))</f>
        <v>1</v>
      </c>
      <c r="E59" s="21">
        <f>IF(E52=D52,1,IF(E52=C52,1,IF(E52=B52,1,IF(E52=H52,1,IF(E52=G52,1,IF(E52=F52,1,0))))))</f>
        <v>1</v>
      </c>
      <c r="F59" s="21">
        <f>IF(F52=E52,1,IF(F52=D52,1,IF(F52=C52,1,IF(F52=B52,1,IF(F52=H52,1,IF(F52=G52,1,0))))))</f>
        <v>1</v>
      </c>
      <c r="G59" s="21">
        <f>IF(G52=F52,1,IF(G52=E52,1,IF(G52=D52,1,IF(G52=C52,1,IF(G52=B52,1,IF(G52=H52,1,0))))))</f>
        <v>1</v>
      </c>
      <c r="H59" s="21">
        <f>IF(H52=G52,1,IF(H52=F52,1,IF(H52=E52,1,IF(H52=D52,1,IF(H52=C52,1,IF(H52=B52,1,0))))))</f>
        <v>1</v>
      </c>
      <c r="I59" s="11"/>
      <c r="J59" s="11"/>
      <c r="K59" s="11"/>
    </row>
    <row r="60" spans="1:15" hidden="1">
      <c r="A60" s="23" t="s">
        <v>80</v>
      </c>
      <c r="B60" s="21" t="e">
        <f>B53+B59</f>
        <v>#N/A</v>
      </c>
      <c r="C60" s="21" t="e">
        <f t="shared" ref="C60:H60" si="9">C53+C59</f>
        <v>#N/A</v>
      </c>
      <c r="D60" s="21" t="e">
        <f t="shared" si="9"/>
        <v>#N/A</v>
      </c>
      <c r="E60" s="21" t="e">
        <f t="shared" si="9"/>
        <v>#N/A</v>
      </c>
      <c r="F60" s="21" t="e">
        <f t="shared" si="9"/>
        <v>#N/A</v>
      </c>
      <c r="G60" s="21" t="e">
        <f t="shared" si="9"/>
        <v>#N/A</v>
      </c>
      <c r="H60" s="21" t="e">
        <f t="shared" si="9"/>
        <v>#N/A</v>
      </c>
      <c r="I60" s="11"/>
      <c r="J60" s="11"/>
      <c r="K60" s="11"/>
    </row>
    <row r="61" spans="1:15" hidden="1">
      <c r="A61" s="23"/>
      <c r="B61" s="21">
        <f>IF(B58&lt;1,B58,IF(B56=H56,0,IF(B56=G56,1-(7-$F$33),IF(B56=F56,2-(7-$F$33),IF(B56=E56,3-(7-$F$33),IF(B56=D56,4-(7-$F$33),IF(B56=C56,5-(7-$F$33),6-(7-$F$33))))))))</f>
        <v>0</v>
      </c>
      <c r="C61" s="21">
        <f>IF(C58&lt;1,C58,IF(C56=B56,0,IF(C56=H56,1-(7-$F$33),IF(C56=G56,2-(7-$F$33),IF(C56=F56,3-(7-$F$33),IF(C56=E56,4-(7-$F$33),IF(C56=D56,5-(7-$F$33),6-(7-$F$33))))))))</f>
        <v>0</v>
      </c>
      <c r="D61" s="21">
        <f>IF(D58&lt;2,D58,IF(D56=C56,0,IF(D56=B56,1-(7-$F$33),IF(D56=H56,2-(7-$F$33),IF(D56=G56,3-(7-$F$33),IF(D56=F56,4-(7-$F$33),IF(D56=E56,5-(7-$F$33),6-(7-$F$33))))))))</f>
        <v>0</v>
      </c>
      <c r="E61" s="21">
        <f>IF(E58&lt;3,E58,IF(E56=D56,0,IF(E56=C56,1-(7-$F$33),IF(E56=B56,2-(7-$F$33),IF(E56=H56,3-(7-$F$33),IF(E56=G56,4-(7-$F$33),IF(E56=F56,5-(7-$F$33),6-(7-$F$33))))))))</f>
        <v>0</v>
      </c>
      <c r="F61" s="21">
        <f>IF(F58&lt;4,F58,IF(F56=E56,0,IF(F56=D56,1-(7-$F$33),IF(F56=C56,2-(7-$F$33),IF(F56=B56,3-(7-$F$33),IF(F56=H56,4-(7-$F$33),IF(F56=G56,5-(7-$F$33),6-(7-$F$33))))))))</f>
        <v>0</v>
      </c>
      <c r="G61" s="21">
        <f>IF(G58&lt;5,G58,IF(G56=F56,0,IF(G56=E56,1-(7-$F$33),IF(G56=D56,2-(7-$F$33),IF(G56=C56,3-(7-$F$33),IF(G56=B56,4-(7-$F$33),IF(G56=H56,5-(7-$F$33),6-(7-$F$33))))))))</f>
        <v>0</v>
      </c>
      <c r="H61" s="21">
        <f>IF(H58&lt;6,H58,IF(H56=G56,0,IF(H56=F56,1-(7-$F$33),IF(H56=E56,2-(7-$F$33),IF(H56=D56,3-(7-$F$33),IF(H56=C56,4-(7-$F$33),IF(H56=B56,5-(7-$F$33),6-(7-$F$33))))))))</f>
        <v>0</v>
      </c>
      <c r="I61" s="11"/>
      <c r="J61" s="11"/>
      <c r="K61" s="11"/>
    </row>
    <row r="62" spans="1:15" hidden="1">
      <c r="A62" s="23"/>
      <c r="B62" s="21" t="e">
        <f t="shared" ref="B62:H62" si="10">IF(B53&gt;1,IF(B59=0,0.5,0),0)</f>
        <v>#N/A</v>
      </c>
      <c r="C62" s="21" t="e">
        <f t="shared" si="10"/>
        <v>#N/A</v>
      </c>
      <c r="D62" s="21" t="e">
        <f t="shared" si="10"/>
        <v>#N/A</v>
      </c>
      <c r="E62" s="21" t="e">
        <f t="shared" si="10"/>
        <v>#N/A</v>
      </c>
      <c r="F62" s="21" t="e">
        <f t="shared" si="10"/>
        <v>#N/A</v>
      </c>
      <c r="G62" s="21" t="e">
        <f t="shared" si="10"/>
        <v>#N/A</v>
      </c>
      <c r="H62" s="21" t="e">
        <f t="shared" si="10"/>
        <v>#N/A</v>
      </c>
      <c r="I62" s="11"/>
      <c r="J62" s="11"/>
      <c r="K62" s="11"/>
    </row>
    <row r="63" spans="1:15" hidden="1">
      <c r="A63" s="21">
        <v>5</v>
      </c>
      <c r="B63" s="21">
        <f>COUNTIF($B$56:$H$56,5)</f>
        <v>0</v>
      </c>
      <c r="D63" s="21"/>
      <c r="E63" s="21"/>
      <c r="F63" s="21"/>
      <c r="G63" s="21"/>
      <c r="H63" s="21"/>
      <c r="I63" s="11"/>
      <c r="J63" s="11"/>
      <c r="K63" s="11"/>
    </row>
    <row r="64" spans="1:15" hidden="1">
      <c r="A64" s="21">
        <v>6</v>
      </c>
      <c r="B64" s="21">
        <f>COUNTIF($B$56:$H$56,6)</f>
        <v>0</v>
      </c>
      <c r="D64" s="21"/>
      <c r="E64" s="21"/>
      <c r="F64" s="21"/>
      <c r="G64" s="21"/>
      <c r="H64" s="21"/>
      <c r="I64" s="11"/>
      <c r="J64" s="11"/>
      <c r="K64" s="11"/>
    </row>
    <row r="65" spans="1:17" hidden="1">
      <c r="A65" s="21">
        <v>8</v>
      </c>
      <c r="B65" s="21">
        <f>COUNTIF($B$56:$H$56,8)</f>
        <v>0</v>
      </c>
      <c r="D65" s="21"/>
      <c r="E65" s="21"/>
      <c r="F65" s="21"/>
      <c r="G65" s="21"/>
      <c r="H65" s="21"/>
      <c r="I65" s="11"/>
      <c r="J65" s="11"/>
      <c r="K65" s="11"/>
    </row>
    <row r="66" spans="1:17" hidden="1">
      <c r="A66" s="18">
        <v>9</v>
      </c>
      <c r="B66" s="21">
        <f>COUNTIF($B$56:$H$56,9)</f>
        <v>0</v>
      </c>
      <c r="D66" s="6"/>
      <c r="E66" s="6"/>
      <c r="F66" s="6"/>
      <c r="G66" s="6"/>
      <c r="L66" s="4"/>
    </row>
    <row r="67" spans="1:17">
      <c r="A67" s="21"/>
      <c r="B67" s="21"/>
      <c r="D67" s="11"/>
      <c r="E67" s="11"/>
      <c r="F67" s="11"/>
      <c r="G67" s="11"/>
      <c r="L67" s="4"/>
    </row>
    <row r="68" spans="1:17">
      <c r="A68" s="21"/>
      <c r="B68" s="11"/>
      <c r="C68" s="11"/>
      <c r="D68" s="11"/>
      <c r="E68" s="11"/>
      <c r="F68" s="11"/>
      <c r="G68" s="11"/>
      <c r="H68" s="26"/>
      <c r="I68" s="11"/>
      <c r="J68" s="21" t="s">
        <v>41</v>
      </c>
      <c r="K68" s="63">
        <f>IF(ISERR(J51/J52)=TRUE,0,(J51/J52))</f>
        <v>0</v>
      </c>
      <c r="L68" s="4"/>
    </row>
    <row r="69" spans="1:17">
      <c r="K69" s="44"/>
      <c r="L69" s="4"/>
    </row>
    <row r="70" spans="1:17" ht="15" customHeight="1">
      <c r="B70" t="s">
        <v>47</v>
      </c>
      <c r="K70" s="51">
        <f>IF(Q70=2,0.5,0)</f>
        <v>0</v>
      </c>
      <c r="L70" s="4"/>
      <c r="O70" s="28">
        <f>COUNTIF($B$55:$H$55,"=1")</f>
        <v>0</v>
      </c>
      <c r="P70" s="28">
        <f>COUNTIF($B$55:$H$55,"=2")</f>
        <v>0</v>
      </c>
      <c r="Q70">
        <f>COUNTIF(O70:P70,"&gt;0")</f>
        <v>0</v>
      </c>
    </row>
    <row r="71" spans="1:17" ht="15" customHeight="1">
      <c r="B71" t="s">
        <v>48</v>
      </c>
      <c r="K71" s="52">
        <f>IF(O32&gt;0,0.5,0)</f>
        <v>0</v>
      </c>
    </row>
    <row r="72" spans="1:17" ht="15" customHeight="1">
      <c r="B72" t="s">
        <v>49</v>
      </c>
      <c r="C72" s="11"/>
      <c r="D72" s="11"/>
      <c r="K72" s="51">
        <f>IF(Q72=2,0.5,0)</f>
        <v>0</v>
      </c>
      <c r="O72" s="28">
        <f>COUNTIF($B$54:$H$54,"=4")</f>
        <v>0</v>
      </c>
      <c r="P72" s="28">
        <f>COUNTIF($B$54:$H$54,"=7")</f>
        <v>0</v>
      </c>
      <c r="Q72">
        <f>COUNTIF(O72:P72,"&gt;0")</f>
        <v>0</v>
      </c>
    </row>
    <row r="73" spans="1:17" ht="15" customHeight="1">
      <c r="A73" s="11"/>
      <c r="B73" s="11"/>
      <c r="C73" s="11"/>
      <c r="D73" s="11"/>
      <c r="E73" s="11"/>
      <c r="F73" s="11"/>
      <c r="G73" s="11"/>
      <c r="H73" s="11"/>
      <c r="I73" s="11"/>
      <c r="J73" s="11"/>
      <c r="K73" s="55"/>
      <c r="L73" s="11"/>
      <c r="M73" s="11"/>
      <c r="N73" s="11"/>
    </row>
    <row r="74" spans="1:17" ht="15" customHeight="1">
      <c r="B74" t="s">
        <v>70</v>
      </c>
      <c r="K74" s="44"/>
    </row>
    <row r="75" spans="1:17">
      <c r="B75" t="s">
        <v>73</v>
      </c>
      <c r="K75" s="44"/>
    </row>
    <row r="76" spans="1:17">
      <c r="B76" t="s">
        <v>50</v>
      </c>
      <c r="C76" s="2" t="s">
        <v>51</v>
      </c>
      <c r="K76" s="44"/>
      <c r="O76">
        <f>IF(H25="",C121,VLOOKUP(H25,F122:G159,2))</f>
        <v>0</v>
      </c>
    </row>
    <row r="77" spans="1:17">
      <c r="C77" s="2" t="s">
        <v>52</v>
      </c>
      <c r="K77" s="44"/>
      <c r="O77">
        <f>IF(H26="",C121,VLOOKUP(H26,F122:G159,2))</f>
        <v>0</v>
      </c>
    </row>
    <row r="78" spans="1:17">
      <c r="C78" s="2" t="s">
        <v>53</v>
      </c>
      <c r="K78" s="44"/>
      <c r="O78">
        <f>IF(H27="",C121,VLOOKUP(H27,F122:G159,2))</f>
        <v>0</v>
      </c>
    </row>
    <row r="79" spans="1:17">
      <c r="C79" s="2" t="s">
        <v>65</v>
      </c>
      <c r="K79" s="44"/>
      <c r="O79">
        <f>IF(H28="",C121,VLOOKUP(H28,F122:G159,2))</f>
        <v>0</v>
      </c>
    </row>
    <row r="80" spans="1:17">
      <c r="B80" s="10"/>
      <c r="C80" s="2" t="s">
        <v>66</v>
      </c>
      <c r="K80" s="44"/>
      <c r="O80">
        <f>IF(H29="",C121,VLOOKUP(H29,F122:G159,2))</f>
        <v>0</v>
      </c>
    </row>
    <row r="81" spans="1:15">
      <c r="B81" s="10"/>
      <c r="C81" s="2"/>
      <c r="K81" s="44"/>
    </row>
    <row r="82" spans="1:15" ht="22.5" customHeight="1">
      <c r="A82" s="60"/>
      <c r="B82" s="37">
        <f t="shared" ref="B82:H82" si="11">IF(B83=0,0,IF(B86=4,2,IF(B86=3,1,IF(B86=2,0,IF(B86=1,-1,-1)))))</f>
        <v>0</v>
      </c>
      <c r="C82" s="41">
        <f t="shared" si="11"/>
        <v>0</v>
      </c>
      <c r="D82" s="37">
        <f t="shared" si="11"/>
        <v>0</v>
      </c>
      <c r="E82" s="41">
        <f t="shared" si="11"/>
        <v>0</v>
      </c>
      <c r="F82" s="37">
        <f t="shared" si="11"/>
        <v>0</v>
      </c>
      <c r="G82" s="41">
        <f t="shared" si="11"/>
        <v>0</v>
      </c>
      <c r="H82" s="37">
        <f t="shared" si="11"/>
        <v>0</v>
      </c>
      <c r="I82" s="102" t="s">
        <v>41</v>
      </c>
      <c r="J82" s="42">
        <f>SUM(B82:H82)</f>
        <v>0</v>
      </c>
      <c r="K82" s="53" t="s">
        <v>67</v>
      </c>
      <c r="O82">
        <f>IF(H30="",C121,VLOOKUP(H30,F122:G159,2))</f>
        <v>0</v>
      </c>
    </row>
    <row r="83" spans="1:15" ht="15" customHeight="1">
      <c r="A83" s="60"/>
      <c r="B83" s="38">
        <f>IF($B$55=2,$B$52,0)</f>
        <v>0</v>
      </c>
      <c r="C83" s="93">
        <f t="shared" ref="C83:H83" si="12">IF(C55=2,C52,0)</f>
        <v>0</v>
      </c>
      <c r="D83" s="38">
        <f t="shared" si="12"/>
        <v>0</v>
      </c>
      <c r="E83" s="38">
        <f t="shared" si="12"/>
        <v>0</v>
      </c>
      <c r="F83" s="38">
        <f t="shared" si="12"/>
        <v>0</v>
      </c>
      <c r="G83" s="38">
        <f t="shared" si="12"/>
        <v>0</v>
      </c>
      <c r="H83" s="38">
        <f t="shared" si="12"/>
        <v>0</v>
      </c>
      <c r="I83" s="102"/>
      <c r="J83" s="57">
        <f>P70</f>
        <v>0</v>
      </c>
      <c r="K83" s="75" t="s">
        <v>100</v>
      </c>
      <c r="O83">
        <f>IF(H31="",C121,VLOOKUP(H31,F122:G159,2))</f>
        <v>0</v>
      </c>
    </row>
    <row r="84" spans="1:15" ht="13.5" hidden="1" thickBot="1">
      <c r="B84" s="21">
        <f>IF(B$55=H$55,0,IF(B$55=G$55,1,IF(B$55=F$55,2,IF(B$55=E$55,3,IF(B$55=D$55,4,IF(B$55=C$55,5,6))))))</f>
        <v>0</v>
      </c>
      <c r="C84" s="21">
        <f>IF(C$55=B$55,0,IF(C$55=H$55,1,IF(C$55=G$55,2,IF(C$55=F$55,3,IF(C$55=E$55,4,IF(C$55=D$55,5,6))))))</f>
        <v>0</v>
      </c>
      <c r="D84" s="21">
        <f>IF(D$55=C$55,0,IF(D$55=B$55,1,IF(D$55=H$55,2,IF(D$55=G$55,3,IF(D462=F$55,4,IF(D$55=E$55,5,6))))))</f>
        <v>0</v>
      </c>
      <c r="E84" s="21">
        <f>IF(E$55=D$55,0,IF(E$55=C$55,1,IF(E$55=B$55,2,IF(E$55=H$55,3,IF(E$55=G$55,4,IF(E$55=F$55,5,6))))))</f>
        <v>0</v>
      </c>
      <c r="F84" s="21">
        <f>IF(F$55=E$55,0,IF(F$55=D$55,1,IF(F$55=C$55,2,IF(F$55=B$55,3,IF(F$55=H$55,4,IF(F$55=G$55,5,6))))))</f>
        <v>0</v>
      </c>
      <c r="G84" s="21">
        <f>IF(G$55=F$55,0,IF(G$55=E$55,1,IF(G462=D$55,2,IF(G$55=C$55,3,IF(G$55=B$55,4,IF(G$55=H$55,5,6))))))</f>
        <v>0</v>
      </c>
      <c r="H84" s="21">
        <f>IF(H$55=G$55,0,IF(H$55=F$55,1,IF(H$55=E$55,2,IF(H$55=D$55,3,IF(H$55=C$55,4,IF(H$55=B$55,5,6))))))</f>
        <v>0</v>
      </c>
      <c r="I84" s="5"/>
      <c r="J84" s="14"/>
      <c r="K84" s="56"/>
    </row>
    <row r="85" spans="1:15" hidden="1">
      <c r="A85" s="3">
        <f>F33</f>
        <v>0</v>
      </c>
      <c r="B85" s="32">
        <f>IF(ISNA(IF(B$56=0,0,IF(B$58&gt;$J$52,(B$58-(7-$J$52)),B$61)))=TRUE,0,(IF(B$56=0,0,IF(B$58&gt;=$J$52,(B$58-(7-$J$52)),B$61))))</f>
        <v>0</v>
      </c>
      <c r="C85" s="32">
        <f t="shared" ref="C85:H85" si="13">IF(ISNA(IF(C$56=0,0,IF(C$58&gt;$J$52,(C$58-(7-$J$52)),C$61)))=TRUE,0,(IF(C$56=0,0,IF(C$58&gt;=$J$52,(C$58-(7-$J$52)),C$61))))</f>
        <v>0</v>
      </c>
      <c r="D85" s="32">
        <f t="shared" si="13"/>
        <v>0</v>
      </c>
      <c r="E85" s="32">
        <f t="shared" si="13"/>
        <v>0</v>
      </c>
      <c r="F85" s="32">
        <f t="shared" si="13"/>
        <v>0</v>
      </c>
      <c r="G85" s="32">
        <f t="shared" si="13"/>
        <v>0</v>
      </c>
      <c r="H85" s="32">
        <f t="shared" si="13"/>
        <v>0</v>
      </c>
      <c r="I85" s="5"/>
    </row>
    <row r="86" spans="1:15" hidden="1">
      <c r="A86" s="6"/>
      <c r="B86" s="32">
        <f>IF(E57=F21,0,IF(B83=0,0,(B84-(7-$F$33))))</f>
        <v>0</v>
      </c>
      <c r="C86" s="32">
        <f>IF(C83=0,0,IF(C84&gt;C85,(C84-(7-$F$33)),C84))</f>
        <v>0</v>
      </c>
      <c r="D86" s="32">
        <f>IF(D83=0,0,IF(D84&gt;D85,D85,D84))</f>
        <v>0</v>
      </c>
      <c r="E86" s="32">
        <f>IF(E83=0,0,IF(E84&gt;E85,E85,E84))</f>
        <v>0</v>
      </c>
      <c r="F86" s="32">
        <f>IF(F83=0,0,IF(F84&gt;F85,F85,F84))</f>
        <v>0</v>
      </c>
      <c r="G86" s="32">
        <f>IF(G83=0,0,IF(G84&gt;G85,G85,G84))</f>
        <v>0</v>
      </c>
      <c r="H86" s="32">
        <f>IF(H83=0,0,IF(H84&gt;H85,H85,H84))</f>
        <v>0</v>
      </c>
      <c r="I86" s="12"/>
      <c r="J86" s="17"/>
      <c r="K86" s="53"/>
    </row>
    <row r="87" spans="1:15">
      <c r="A87" s="11"/>
      <c r="B87" s="32"/>
      <c r="C87" s="32"/>
      <c r="D87" s="32"/>
      <c r="E87" s="32"/>
      <c r="F87" s="32"/>
      <c r="G87" s="32"/>
      <c r="H87" s="32"/>
      <c r="I87" s="29"/>
      <c r="J87" s="30"/>
      <c r="K87" s="31"/>
    </row>
    <row r="88" spans="1:15">
      <c r="B88" t="s">
        <v>71</v>
      </c>
      <c r="C88" s="10"/>
      <c r="D88" s="10"/>
      <c r="E88" s="10"/>
      <c r="F88" s="10"/>
      <c r="G88" s="10"/>
      <c r="H88" s="10"/>
      <c r="I88" s="5"/>
      <c r="J88" s="16" t="s">
        <v>41</v>
      </c>
      <c r="K88" s="63">
        <f>IF(J83=0,0,J82/J83)</f>
        <v>0</v>
      </c>
    </row>
    <row r="89" spans="1:15">
      <c r="B89" t="s">
        <v>72</v>
      </c>
      <c r="C89" s="11"/>
      <c r="D89" s="11"/>
      <c r="E89" s="11"/>
      <c r="F89" s="11"/>
      <c r="G89" s="11"/>
      <c r="H89" s="11"/>
      <c r="I89" s="11"/>
      <c r="K89" s="44"/>
    </row>
    <row r="90" spans="1:15">
      <c r="B90" t="s">
        <v>50</v>
      </c>
      <c r="C90" s="2" t="s">
        <v>55</v>
      </c>
      <c r="K90" s="44"/>
    </row>
    <row r="91" spans="1:15">
      <c r="C91" s="2" t="s">
        <v>54</v>
      </c>
      <c r="K91" s="44"/>
    </row>
    <row r="92" spans="1:15">
      <c r="C92" s="2" t="s">
        <v>56</v>
      </c>
      <c r="K92" s="44"/>
    </row>
    <row r="93" spans="1:15">
      <c r="C93" s="2" t="s">
        <v>57</v>
      </c>
      <c r="K93" s="44"/>
    </row>
    <row r="94" spans="1:15">
      <c r="C94" s="2" t="s">
        <v>58</v>
      </c>
      <c r="K94" s="44"/>
    </row>
    <row r="95" spans="1:15">
      <c r="C95" s="2"/>
      <c r="K95" s="44"/>
    </row>
    <row r="96" spans="1:15" ht="22.5" customHeight="1">
      <c r="B96" s="37">
        <f>IF(B97=0,0,IF(B100=4,1,IF(B100=3,0.5,IF(B100=2,0,IF(B100=1,-0.5,-1)))))</f>
        <v>0</v>
      </c>
      <c r="C96" s="40">
        <f t="shared" ref="C96:H96" si="14">IF(C97=0,0,IF(C100=4,1,IF(C100=3,0.5,IF(C100=2,0,IF(C100=1,-0.5,-1)))))</f>
        <v>0</v>
      </c>
      <c r="D96" s="37">
        <f t="shared" si="14"/>
        <v>0</v>
      </c>
      <c r="E96" s="40">
        <f t="shared" si="14"/>
        <v>0</v>
      </c>
      <c r="F96" s="37">
        <f t="shared" si="14"/>
        <v>0</v>
      </c>
      <c r="G96" s="40">
        <f t="shared" si="14"/>
        <v>0</v>
      </c>
      <c r="H96" s="37">
        <f t="shared" si="14"/>
        <v>0</v>
      </c>
      <c r="I96" s="102" t="s">
        <v>41</v>
      </c>
      <c r="J96" s="42">
        <f>SUM(B96:H96)</f>
        <v>0</v>
      </c>
      <c r="K96" s="53" t="s">
        <v>67</v>
      </c>
    </row>
    <row r="97" spans="1:16" ht="14.25" customHeight="1">
      <c r="B97" s="38">
        <f>IF(B$55=1,B$52,0)</f>
        <v>0</v>
      </c>
      <c r="C97" s="38">
        <f t="shared" ref="C97:H97" si="15">IF(C$55=1,C$52,0)</f>
        <v>0</v>
      </c>
      <c r="D97" s="39">
        <f t="shared" si="15"/>
        <v>0</v>
      </c>
      <c r="E97" s="38">
        <f t="shared" si="15"/>
        <v>0</v>
      </c>
      <c r="F97" s="39">
        <f t="shared" si="15"/>
        <v>0</v>
      </c>
      <c r="G97" s="38">
        <f t="shared" si="15"/>
        <v>0</v>
      </c>
      <c r="H97" s="39">
        <f t="shared" si="15"/>
        <v>0</v>
      </c>
      <c r="I97" s="102"/>
      <c r="J97" s="57">
        <f>O70</f>
        <v>0</v>
      </c>
      <c r="K97" s="76" t="s">
        <v>101</v>
      </c>
    </row>
    <row r="98" spans="1:16" hidden="1">
      <c r="A98" s="9"/>
      <c r="B98" s="21">
        <f>IF(B$55=H$55,0,IF(B$55=G$55,1,IF(B$55=F$55,2,IF(B$55=E$55,3,IF(B$55=D$55,4,IF(B$55=C$55,5,6))))))</f>
        <v>0</v>
      </c>
      <c r="C98" s="21">
        <f>IF(C$55=B$55,0,IF(C$55=H$55,1,IF(C$55=G$55,2,IF(C$55=F$55,3,IF(C$55=E$55,4,IF(C$55=D$55,5,6))))))</f>
        <v>0</v>
      </c>
      <c r="D98" s="21">
        <f>IF(D$55=C$55,0,IF(D$55=B$55,1,IF(D$55=H$55,2,IF(D$55=G$55,3,IF(D474=F$55,4,IF(D$55=E$55,5,6))))))</f>
        <v>0</v>
      </c>
      <c r="E98" s="21">
        <f>IF(E$55=D$55,0,IF(E$55=C$55,1,IF(E$55=B$55,2,IF(E$55=H$55,3,IF(E$55=G$55,4,IF(E$55=F$55,5,6))))))</f>
        <v>0</v>
      </c>
      <c r="F98" s="21">
        <f>IF(F$55=E$55,0,IF(F$55=D$55,1,IF(F$55=C$55,2,IF(F$55=B$55,3,IF(F$55=H$55,4,IF(F$55=G$55,5,6))))))</f>
        <v>0</v>
      </c>
      <c r="G98" s="21">
        <f>IF(G$55=F$55,0,IF(G$55=E$55,1,IF(G474=D$55,2,IF(G$55=C$55,3,IF(G$55=B$55,4,IF(G$55=H$55,5,6))))))</f>
        <v>0</v>
      </c>
      <c r="H98" s="21">
        <f>IF(H$55=G$55,0,IF(H$55=F$55,1,IF(H$55=E$55,2,IF(H$55=D$55,3,IF(H$55=C$55,4,IF(H$55=B$55,5,6))))))</f>
        <v>0</v>
      </c>
      <c r="I98" s="5"/>
      <c r="J98" s="14"/>
      <c r="K98" s="65"/>
    </row>
    <row r="99" spans="1:16" hidden="1">
      <c r="B99" s="32">
        <f>IF(ISNA(IF(B$56=0,0,IF(B$58&gt;$J$52,(B$58-(7-$J$52)),B$61)))=TRUE,0,(IF(B$56=0,0,IF(B$58&gt;=$J$52,(B$58-(7-$J$52)),B$61))))</f>
        <v>0</v>
      </c>
      <c r="C99" s="32">
        <f t="shared" ref="C99:H99" si="16">IF(ISNA(IF(C$56=0,0,IF(C$58&gt;$J$52,(C$58-(7-$J$52)),C$61)))=TRUE,0,(IF(C$56=0,0,IF(C$58&gt;=$J$52,(C$58-(7-$J$52)),C$61))))</f>
        <v>0</v>
      </c>
      <c r="D99" s="32">
        <f t="shared" si="16"/>
        <v>0</v>
      </c>
      <c r="E99" s="32">
        <f t="shared" si="16"/>
        <v>0</v>
      </c>
      <c r="F99" s="32">
        <f t="shared" si="16"/>
        <v>0</v>
      </c>
      <c r="G99" s="32">
        <f t="shared" si="16"/>
        <v>0</v>
      </c>
      <c r="H99" s="32">
        <f t="shared" si="16"/>
        <v>0</v>
      </c>
    </row>
    <row r="100" spans="1:16" hidden="1">
      <c r="A100" s="11"/>
      <c r="B100" s="32">
        <f>IF(O70=F33,0,IF(B97=0,0,(B98-(7-$F$33))))</f>
        <v>0</v>
      </c>
      <c r="C100" s="32">
        <f>IF(C97=0,0,IF(C98&gt;C99,(C98-(7-$F$33)),C98))</f>
        <v>0</v>
      </c>
      <c r="D100" s="32">
        <f>IF(D97=0,0,IF(D98&gt;D99,D99,D98))</f>
        <v>0</v>
      </c>
      <c r="E100" s="32">
        <f>IF(E97=0,0,IF(E98&gt;E99,E99,E98))</f>
        <v>0</v>
      </c>
      <c r="F100" s="32">
        <f>IF(F97=0,0,IF(F98&gt;F99,F99,F98))</f>
        <v>0</v>
      </c>
      <c r="G100" s="32">
        <f>IF(G97=0,0,IF(G98&gt;G99,G99,G98))</f>
        <v>0</v>
      </c>
      <c r="H100" s="32">
        <f>IF(H97=0,0,IF(H98&gt;H99,H99,H98))</f>
        <v>0</v>
      </c>
      <c r="I100" s="11"/>
      <c r="J100" s="11"/>
      <c r="K100" s="54"/>
    </row>
    <row r="101" spans="1:16">
      <c r="A101" s="11"/>
      <c r="B101" s="32"/>
      <c r="C101" s="32"/>
      <c r="D101" s="32"/>
      <c r="E101" s="32"/>
      <c r="F101" s="32"/>
      <c r="G101" s="32"/>
      <c r="H101" s="32"/>
      <c r="I101" s="11"/>
      <c r="J101" s="11"/>
      <c r="K101" s="54"/>
    </row>
    <row r="102" spans="1:16">
      <c r="A102" s="11"/>
      <c r="B102" s="32"/>
      <c r="C102" s="32"/>
      <c r="D102" s="32"/>
      <c r="E102" s="32"/>
      <c r="F102" s="32"/>
      <c r="G102" s="32"/>
      <c r="H102" s="32"/>
      <c r="I102" s="11"/>
      <c r="J102" s="5" t="s">
        <v>41</v>
      </c>
      <c r="K102" s="63">
        <f>IF(ISERR(J96/J97)=TRUE,0,J96/J97)</f>
        <v>0</v>
      </c>
    </row>
    <row r="103" spans="1:16">
      <c r="A103" s="11"/>
      <c r="B103" s="32"/>
      <c r="C103" s="32"/>
      <c r="D103" s="32"/>
      <c r="E103" s="32"/>
      <c r="F103" s="32"/>
      <c r="G103" s="32"/>
      <c r="H103" s="32"/>
      <c r="I103" s="11"/>
      <c r="J103" s="5"/>
      <c r="K103" s="27"/>
    </row>
    <row r="104" spans="1:16">
      <c r="B104" t="s">
        <v>60</v>
      </c>
      <c r="D104" s="114" t="s">
        <v>63</v>
      </c>
      <c r="E104" s="114"/>
      <c r="F104" s="115"/>
      <c r="G104" s="70">
        <f>D15</f>
        <v>0</v>
      </c>
      <c r="I104" s="101" t="s">
        <v>41</v>
      </c>
      <c r="K104" s="105">
        <f>IF(ISERR((G104/G105)*-1)=TRUE,0,((G104/G105)*-1))</f>
        <v>0</v>
      </c>
    </row>
    <row r="105" spans="1:16">
      <c r="E105" s="3" t="s">
        <v>62</v>
      </c>
      <c r="G105" s="71">
        <f>LOOKUP(F33,F33)</f>
        <v>0</v>
      </c>
      <c r="I105" s="102"/>
      <c r="K105" s="106"/>
    </row>
    <row r="106" spans="1:16">
      <c r="A106" s="11"/>
      <c r="B106" s="11"/>
      <c r="C106" s="11"/>
      <c r="D106" s="11"/>
      <c r="E106" s="11"/>
      <c r="F106" s="11"/>
      <c r="G106" s="21"/>
      <c r="H106" s="11"/>
      <c r="I106" s="11"/>
      <c r="J106" s="11"/>
      <c r="K106" s="55"/>
      <c r="L106" s="11"/>
      <c r="M106" s="11"/>
      <c r="N106" s="11"/>
      <c r="O106" s="11"/>
      <c r="P106" s="11"/>
    </row>
    <row r="107" spans="1:16">
      <c r="B107" t="s">
        <v>61</v>
      </c>
      <c r="D107" s="128" t="s">
        <v>64</v>
      </c>
      <c r="E107" s="129"/>
      <c r="F107" s="129"/>
      <c r="G107" s="70">
        <f>D16</f>
        <v>0</v>
      </c>
      <c r="H107" s="112">
        <v>0.5</v>
      </c>
      <c r="I107" s="102" t="s">
        <v>41</v>
      </c>
      <c r="K107" s="105">
        <f>IF(ISERR(((G107/G108)*H107)*-1)=TRUE,0,(((G107/G108)*H107)*-1))</f>
        <v>0</v>
      </c>
    </row>
    <row r="108" spans="1:16">
      <c r="D108" s="116" t="s">
        <v>62</v>
      </c>
      <c r="E108" s="117"/>
      <c r="F108" s="117"/>
      <c r="G108" s="72">
        <f>LOOKUP(F33,F33)</f>
        <v>0</v>
      </c>
      <c r="H108" s="112"/>
      <c r="I108" s="102"/>
      <c r="K108" s="106"/>
    </row>
    <row r="109" spans="1:16">
      <c r="A109" s="11"/>
      <c r="B109" s="11"/>
      <c r="C109" s="11"/>
      <c r="D109" s="21"/>
      <c r="E109" s="64"/>
      <c r="F109" s="64"/>
      <c r="G109" s="11"/>
      <c r="H109" s="29"/>
      <c r="I109" s="29"/>
      <c r="J109" s="11"/>
      <c r="K109" s="55"/>
    </row>
    <row r="110" spans="1:16" ht="13.5" thickBot="1">
      <c r="A110" s="11"/>
      <c r="B110" s="11"/>
      <c r="C110" s="11"/>
      <c r="D110" s="11"/>
      <c r="E110" s="11"/>
      <c r="F110" s="11"/>
      <c r="G110" s="11"/>
      <c r="H110" s="11"/>
      <c r="I110" s="11"/>
      <c r="J110" s="11"/>
      <c r="K110" s="55"/>
      <c r="L110" s="11"/>
      <c r="M110" s="11"/>
      <c r="N110" s="11"/>
      <c r="O110" s="11"/>
    </row>
    <row r="111" spans="1:16" ht="17.25" thickTop="1" thickBot="1">
      <c r="G111" s="7"/>
      <c r="H111" s="125" t="s">
        <v>74</v>
      </c>
      <c r="I111" s="116"/>
      <c r="J111" s="126"/>
      <c r="K111" s="43">
        <f>SUM(K68,K70,K71,K72,K88,K102,K104+K107)</f>
        <v>0</v>
      </c>
    </row>
    <row r="112" spans="1:16" ht="13.5" thickTop="1"/>
    <row r="118" spans="2:16">
      <c r="P118" t="s">
        <v>59</v>
      </c>
    </row>
    <row r="120" spans="2:16" hidden="1"/>
    <row r="121" spans="2:16" ht="38.25" hidden="1">
      <c r="B121" t="s">
        <v>69</v>
      </c>
      <c r="G121" t="s">
        <v>68</v>
      </c>
      <c r="H121" s="20" t="s">
        <v>76</v>
      </c>
      <c r="I121" s="20" t="s">
        <v>84</v>
      </c>
    </row>
    <row r="122" spans="2:16" hidden="1">
      <c r="C122">
        <v>0</v>
      </c>
    </row>
    <row r="123" spans="2:16" hidden="1">
      <c r="B123" t="s">
        <v>6</v>
      </c>
      <c r="C123">
        <v>2</v>
      </c>
      <c r="F123" t="s">
        <v>6</v>
      </c>
      <c r="G123">
        <v>2</v>
      </c>
      <c r="H123">
        <v>7</v>
      </c>
    </row>
    <row r="124" spans="2:16" hidden="1">
      <c r="B124" t="s">
        <v>9</v>
      </c>
      <c r="C124">
        <v>2</v>
      </c>
      <c r="F124" t="s">
        <v>9</v>
      </c>
      <c r="G124">
        <v>2</v>
      </c>
      <c r="H124">
        <v>7</v>
      </c>
    </row>
    <row r="125" spans="2:16" hidden="1">
      <c r="B125" t="s">
        <v>5</v>
      </c>
      <c r="C125">
        <v>1</v>
      </c>
      <c r="F125" t="s">
        <v>5</v>
      </c>
      <c r="G125">
        <v>1</v>
      </c>
      <c r="H125">
        <v>4</v>
      </c>
    </row>
    <row r="126" spans="2:16" hidden="1">
      <c r="B126" t="s">
        <v>40</v>
      </c>
      <c r="C126">
        <v>2</v>
      </c>
      <c r="F126" t="s">
        <v>40</v>
      </c>
      <c r="G126">
        <v>2</v>
      </c>
      <c r="H126">
        <v>7</v>
      </c>
    </row>
    <row r="127" spans="2:16" hidden="1">
      <c r="B127" t="s">
        <v>8</v>
      </c>
      <c r="C127">
        <v>1</v>
      </c>
      <c r="F127" t="s">
        <v>8</v>
      </c>
      <c r="G127">
        <v>1</v>
      </c>
      <c r="H127">
        <v>7</v>
      </c>
    </row>
    <row r="128" spans="2:16" hidden="1">
      <c r="B128" t="s">
        <v>10</v>
      </c>
      <c r="C128">
        <v>1</v>
      </c>
      <c r="F128" t="s">
        <v>10</v>
      </c>
      <c r="G128">
        <v>2</v>
      </c>
      <c r="H128">
        <v>4</v>
      </c>
    </row>
    <row r="129" spans="2:8" hidden="1">
      <c r="B129" t="s">
        <v>159</v>
      </c>
      <c r="C129">
        <v>1</v>
      </c>
      <c r="F129" t="s">
        <v>159</v>
      </c>
      <c r="G129">
        <v>2</v>
      </c>
      <c r="H129">
        <v>4</v>
      </c>
    </row>
    <row r="130" spans="2:8" hidden="1">
      <c r="B130" t="s">
        <v>160</v>
      </c>
      <c r="C130">
        <v>1</v>
      </c>
      <c r="F130" t="s">
        <v>160</v>
      </c>
      <c r="G130">
        <v>1</v>
      </c>
      <c r="H130">
        <v>4</v>
      </c>
    </row>
    <row r="131" spans="2:8" hidden="1">
      <c r="B131" t="s">
        <v>161</v>
      </c>
      <c r="C131">
        <v>2</v>
      </c>
      <c r="F131" t="s">
        <v>161</v>
      </c>
      <c r="G131">
        <v>2</v>
      </c>
      <c r="H131">
        <v>7</v>
      </c>
    </row>
    <row r="132" spans="2:8" hidden="1">
      <c r="B132" t="s">
        <v>162</v>
      </c>
      <c r="C132">
        <v>2</v>
      </c>
      <c r="F132" t="s">
        <v>162</v>
      </c>
      <c r="G132">
        <v>1</v>
      </c>
      <c r="H132">
        <v>7</v>
      </c>
    </row>
    <row r="133" spans="2:8" hidden="1">
      <c r="B133" t="s">
        <v>12</v>
      </c>
      <c r="C133">
        <v>2</v>
      </c>
      <c r="F133" t="s">
        <v>12</v>
      </c>
      <c r="G133">
        <v>2</v>
      </c>
      <c r="H133">
        <v>7</v>
      </c>
    </row>
    <row r="134" spans="2:8" hidden="1">
      <c r="B134" t="s">
        <v>14</v>
      </c>
      <c r="C134">
        <v>2</v>
      </c>
      <c r="F134" t="s">
        <v>14</v>
      </c>
      <c r="G134">
        <v>1</v>
      </c>
      <c r="H134">
        <v>7</v>
      </c>
    </row>
    <row r="135" spans="2:8" hidden="1">
      <c r="B135" s="94" t="s">
        <v>169</v>
      </c>
      <c r="C135">
        <v>2</v>
      </c>
      <c r="F135" t="s">
        <v>169</v>
      </c>
      <c r="G135">
        <v>2</v>
      </c>
      <c r="H135">
        <v>7</v>
      </c>
    </row>
    <row r="136" spans="2:8" hidden="1">
      <c r="B136" t="s">
        <v>11</v>
      </c>
      <c r="C136">
        <v>1</v>
      </c>
      <c r="F136" t="s">
        <v>11</v>
      </c>
      <c r="G136">
        <v>2</v>
      </c>
      <c r="H136">
        <v>4</v>
      </c>
    </row>
    <row r="137" spans="2:8" hidden="1">
      <c r="B137" t="s">
        <v>17</v>
      </c>
      <c r="C137">
        <v>2</v>
      </c>
      <c r="F137" t="s">
        <v>17</v>
      </c>
      <c r="G137">
        <v>2</v>
      </c>
      <c r="H137">
        <v>7</v>
      </c>
    </row>
    <row r="138" spans="2:8" hidden="1">
      <c r="B138" t="s">
        <v>13</v>
      </c>
      <c r="C138">
        <v>1</v>
      </c>
      <c r="F138" t="s">
        <v>13</v>
      </c>
      <c r="G138">
        <v>1</v>
      </c>
      <c r="H138">
        <v>4</v>
      </c>
    </row>
    <row r="139" spans="2:8" hidden="1">
      <c r="B139" t="s">
        <v>16</v>
      </c>
      <c r="C139">
        <v>1</v>
      </c>
      <c r="F139" t="s">
        <v>16</v>
      </c>
      <c r="G139">
        <v>2</v>
      </c>
      <c r="H139">
        <v>4</v>
      </c>
    </row>
    <row r="140" spans="2:8" hidden="1">
      <c r="B140" t="s">
        <v>18</v>
      </c>
      <c r="C140">
        <v>1</v>
      </c>
      <c r="F140" t="s">
        <v>18</v>
      </c>
      <c r="G140">
        <v>2</v>
      </c>
      <c r="H140">
        <v>4</v>
      </c>
    </row>
    <row r="141" spans="2:8" hidden="1">
      <c r="B141" t="s">
        <v>20</v>
      </c>
      <c r="C141">
        <v>1</v>
      </c>
      <c r="F141" t="s">
        <v>20</v>
      </c>
      <c r="G141">
        <v>2</v>
      </c>
      <c r="H141">
        <v>4</v>
      </c>
    </row>
    <row r="142" spans="2:8" hidden="1">
      <c r="B142" t="s">
        <v>22</v>
      </c>
      <c r="C142">
        <v>1</v>
      </c>
      <c r="F142" t="s">
        <v>22</v>
      </c>
      <c r="G142">
        <v>2</v>
      </c>
      <c r="H142">
        <v>7</v>
      </c>
    </row>
    <row r="143" spans="2:8" hidden="1">
      <c r="B143" t="s">
        <v>24</v>
      </c>
      <c r="C143">
        <v>1</v>
      </c>
      <c r="F143" t="s">
        <v>24</v>
      </c>
      <c r="G143">
        <v>1</v>
      </c>
      <c r="H143">
        <v>7</v>
      </c>
    </row>
    <row r="144" spans="2:8" hidden="1">
      <c r="B144" t="s">
        <v>26</v>
      </c>
      <c r="C144">
        <v>1</v>
      </c>
      <c r="F144" t="s">
        <v>26</v>
      </c>
      <c r="G144">
        <v>2</v>
      </c>
      <c r="H144">
        <v>4</v>
      </c>
    </row>
    <row r="145" spans="2:9" hidden="1">
      <c r="B145" t="s">
        <v>28</v>
      </c>
      <c r="C145">
        <v>1</v>
      </c>
      <c r="F145" t="s">
        <v>28</v>
      </c>
      <c r="G145">
        <v>1</v>
      </c>
      <c r="H145">
        <v>4</v>
      </c>
    </row>
    <row r="146" spans="2:9" hidden="1">
      <c r="B146" s="94" t="s">
        <v>170</v>
      </c>
      <c r="C146">
        <v>2</v>
      </c>
      <c r="F146" t="s">
        <v>170</v>
      </c>
      <c r="G146">
        <v>2</v>
      </c>
      <c r="H146">
        <v>7</v>
      </c>
    </row>
    <row r="147" spans="2:9" hidden="1">
      <c r="B147" t="s">
        <v>19</v>
      </c>
      <c r="C147">
        <v>2</v>
      </c>
      <c r="F147" t="s">
        <v>19</v>
      </c>
      <c r="G147">
        <v>1</v>
      </c>
      <c r="H147">
        <v>4</v>
      </c>
    </row>
    <row r="148" spans="2:9" hidden="1">
      <c r="B148" t="s">
        <v>21</v>
      </c>
      <c r="C148">
        <v>2</v>
      </c>
      <c r="F148" t="s">
        <v>21</v>
      </c>
      <c r="G148">
        <v>2</v>
      </c>
      <c r="H148">
        <v>4</v>
      </c>
    </row>
    <row r="149" spans="2:9" hidden="1">
      <c r="B149" t="s">
        <v>23</v>
      </c>
      <c r="C149">
        <v>2</v>
      </c>
      <c r="F149" t="s">
        <v>23</v>
      </c>
      <c r="G149">
        <v>2</v>
      </c>
      <c r="H149">
        <v>7</v>
      </c>
    </row>
    <row r="150" spans="2:9" hidden="1">
      <c r="B150" t="s">
        <v>25</v>
      </c>
      <c r="C150">
        <v>2</v>
      </c>
      <c r="F150" t="s">
        <v>25</v>
      </c>
      <c r="G150">
        <v>1</v>
      </c>
      <c r="H150">
        <v>4</v>
      </c>
    </row>
    <row r="151" spans="2:9" hidden="1">
      <c r="B151" t="s">
        <v>27</v>
      </c>
      <c r="C151">
        <v>2</v>
      </c>
      <c r="F151" t="s">
        <v>27</v>
      </c>
      <c r="G151">
        <v>2</v>
      </c>
      <c r="H151">
        <v>7</v>
      </c>
    </row>
    <row r="152" spans="2:9" hidden="1">
      <c r="B152" t="s">
        <v>30</v>
      </c>
      <c r="C152">
        <v>1</v>
      </c>
      <c r="F152" t="s">
        <v>30</v>
      </c>
      <c r="G152">
        <v>1</v>
      </c>
      <c r="H152">
        <v>4</v>
      </c>
    </row>
    <row r="153" spans="2:9" hidden="1">
      <c r="B153" t="s">
        <v>29</v>
      </c>
      <c r="C153">
        <v>2</v>
      </c>
      <c r="F153" t="s">
        <v>29</v>
      </c>
      <c r="G153">
        <v>1</v>
      </c>
      <c r="H153">
        <v>7</v>
      </c>
    </row>
    <row r="154" spans="2:9" hidden="1">
      <c r="B154" t="s">
        <v>32</v>
      </c>
      <c r="C154">
        <v>2</v>
      </c>
      <c r="F154" t="s">
        <v>32</v>
      </c>
      <c r="G154">
        <v>2</v>
      </c>
      <c r="H154">
        <v>4</v>
      </c>
    </row>
    <row r="155" spans="2:9" hidden="1">
      <c r="B155" t="s">
        <v>158</v>
      </c>
      <c r="C155">
        <v>0</v>
      </c>
      <c r="F155" t="s">
        <v>158</v>
      </c>
      <c r="G155">
        <v>100</v>
      </c>
      <c r="H155">
        <v>0</v>
      </c>
    </row>
    <row r="156" spans="2:9" hidden="1">
      <c r="B156" t="s">
        <v>31</v>
      </c>
      <c r="C156">
        <v>2</v>
      </c>
      <c r="F156" t="s">
        <v>31</v>
      </c>
      <c r="G156">
        <v>2</v>
      </c>
      <c r="H156">
        <v>7</v>
      </c>
    </row>
    <row r="157" spans="2:9" hidden="1">
      <c r="B157" t="s">
        <v>33</v>
      </c>
      <c r="C157">
        <v>2</v>
      </c>
      <c r="F157" t="s">
        <v>33</v>
      </c>
      <c r="G157">
        <v>2</v>
      </c>
      <c r="H157">
        <v>7</v>
      </c>
    </row>
    <row r="158" spans="2:9" hidden="1">
      <c r="B158" t="s">
        <v>34</v>
      </c>
      <c r="C158">
        <v>1</v>
      </c>
      <c r="F158" t="s">
        <v>34</v>
      </c>
      <c r="G158">
        <v>1</v>
      </c>
      <c r="H158">
        <v>4</v>
      </c>
      <c r="I158">
        <v>1</v>
      </c>
    </row>
    <row r="159" spans="2:9" hidden="1">
      <c r="B159" t="s">
        <v>35</v>
      </c>
      <c r="C159">
        <v>1</v>
      </c>
      <c r="F159" t="s">
        <v>35</v>
      </c>
      <c r="G159">
        <v>1</v>
      </c>
      <c r="H159">
        <v>4</v>
      </c>
      <c r="I159">
        <v>1</v>
      </c>
    </row>
    <row r="160" spans="2:9"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sheetData>
  <mergeCells count="25">
    <mergeCell ref="H111:J111"/>
    <mergeCell ref="I82:I83"/>
    <mergeCell ref="I96:I97"/>
    <mergeCell ref="B43:K43"/>
    <mergeCell ref="I51:I52"/>
    <mergeCell ref="I107:I108"/>
    <mergeCell ref="D107:F107"/>
    <mergeCell ref="K107:K108"/>
    <mergeCell ref="B7:H7"/>
    <mergeCell ref="H107:H108"/>
    <mergeCell ref="G32:G33"/>
    <mergeCell ref="D104:F104"/>
    <mergeCell ref="D108:F108"/>
    <mergeCell ref="C9:F9"/>
    <mergeCell ref="C10:F10"/>
    <mergeCell ref="C11:F11"/>
    <mergeCell ref="E13:G13"/>
    <mergeCell ref="H21:H24"/>
    <mergeCell ref="I104:I105"/>
    <mergeCell ref="H32:H33"/>
    <mergeCell ref="K104:K105"/>
    <mergeCell ref="K19:K29"/>
    <mergeCell ref="B19:H19"/>
    <mergeCell ref="I32:K33"/>
    <mergeCell ref="K8:K16"/>
  </mergeCells>
  <phoneticPr fontId="29" type="noConversion"/>
  <dataValidations count="1">
    <dataValidation type="list" allowBlank="1" showInputMessage="1" showErrorMessage="1" sqref="H25:H31">
      <formula1>$B$122:$B$159</formula1>
    </dataValidation>
  </dataValidations>
  <printOptions horizontalCentered="1" verticalCentered="1"/>
  <pageMargins left="0.25" right="0.25" top="0.25" bottom="0.25" header="0.5" footer="0.5"/>
  <pageSetup scale="65" orientation="portrait" r:id="rId1"/>
  <headerFooter alignWithMargins="0"/>
  <colBreaks count="1" manualBreakCount="1">
    <brk id="11" min="18" max="81" man="1"/>
  </colBreaks>
  <drawing r:id="rId2"/>
  <legacyDrawing r:id="rId3"/>
  <mc:AlternateContent xmlns:mc="http://schemas.openxmlformats.org/markup-compatibility/2006">
    <mc:Choice Requires="x14">
      <controls>
        <mc:AlternateContent xmlns:mc="http://schemas.openxmlformats.org/markup-compatibility/2006">
          <mc:Choice Requires="x14">
            <control shapeId="1145" r:id="rId4" name="Button 121">
              <controlPr defaultSize="0" print="0" autoFill="0" autoPict="0" macro="[0]!Clear_Form">
                <anchor moveWithCells="1" sizeWithCells="1">
                  <from>
                    <xdr:col>1</xdr:col>
                    <xdr:colOff>0</xdr:colOff>
                    <xdr:row>15</xdr:row>
                    <xdr:rowOff>9525</xdr:rowOff>
                  </from>
                  <to>
                    <xdr:col>2</xdr:col>
                    <xdr:colOff>9525</xdr:colOff>
                    <xdr:row>15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95"/>
  <sheetViews>
    <sheetView workbookViewId="0">
      <selection sqref="A1:K1"/>
    </sheetView>
  </sheetViews>
  <sheetFormatPr defaultRowHeight="12.75"/>
  <cols>
    <col min="2" max="2" width="9.7109375" customWidth="1"/>
    <col min="4" max="4" width="10.5703125" customWidth="1"/>
    <col min="6" max="6" width="13.140625" customWidth="1"/>
    <col min="8" max="8" width="14.28515625" customWidth="1"/>
  </cols>
  <sheetData>
    <row r="1" spans="1:11" ht="18">
      <c r="A1" s="132" t="s">
        <v>102</v>
      </c>
      <c r="B1" s="132"/>
      <c r="C1" s="132"/>
      <c r="D1" s="132"/>
      <c r="E1" s="132"/>
      <c r="F1" s="132"/>
      <c r="G1" s="132"/>
      <c r="H1" s="132"/>
      <c r="I1" s="132"/>
      <c r="J1" s="132"/>
      <c r="K1" s="132"/>
    </row>
    <row r="2" spans="1:11" ht="15">
      <c r="A2" s="133"/>
      <c r="B2" s="133"/>
      <c r="C2" s="133"/>
      <c r="D2" s="133"/>
      <c r="E2" s="133"/>
      <c r="F2" s="133"/>
      <c r="G2" s="133"/>
      <c r="H2" s="133"/>
      <c r="I2" s="133"/>
      <c r="J2" s="133"/>
      <c r="K2" s="133"/>
    </row>
    <row r="3" spans="1:11" ht="15">
      <c r="A3" s="133" t="s">
        <v>103</v>
      </c>
      <c r="B3" s="133"/>
      <c r="C3" s="133"/>
      <c r="D3" s="133"/>
      <c r="E3" s="133"/>
      <c r="F3" s="133"/>
      <c r="G3" s="133"/>
      <c r="H3" s="133"/>
      <c r="I3" s="133"/>
      <c r="J3" s="133"/>
      <c r="K3" s="133"/>
    </row>
    <row r="4" spans="1:11" ht="15">
      <c r="A4" s="85"/>
      <c r="B4" s="85"/>
      <c r="C4" s="85"/>
      <c r="D4" s="85"/>
      <c r="E4" s="85"/>
      <c r="F4" s="85"/>
      <c r="G4" s="85"/>
      <c r="H4" s="85"/>
      <c r="I4" s="85"/>
      <c r="J4" s="85"/>
      <c r="K4" s="85"/>
    </row>
    <row r="5" spans="1:11" ht="15">
      <c r="A5" s="133" t="s">
        <v>126</v>
      </c>
      <c r="B5" s="133"/>
      <c r="C5" s="133"/>
      <c r="D5" s="133"/>
      <c r="E5" s="133"/>
      <c r="F5" s="133"/>
      <c r="G5" s="133"/>
      <c r="H5" s="133"/>
      <c r="I5" s="133"/>
      <c r="J5" s="133"/>
      <c r="K5" s="133"/>
    </row>
    <row r="6" spans="1:11" ht="18">
      <c r="A6" s="88"/>
      <c r="B6" s="88"/>
      <c r="C6" s="88"/>
      <c r="D6" s="88"/>
      <c r="E6" s="88"/>
      <c r="F6" s="92" t="s">
        <v>157</v>
      </c>
      <c r="G6" s="88"/>
      <c r="H6" s="88"/>
      <c r="I6" s="88"/>
      <c r="J6" s="88"/>
      <c r="K6" s="88"/>
    </row>
    <row r="7" spans="1:11" ht="15.75">
      <c r="A7" s="88"/>
      <c r="B7" s="88"/>
      <c r="C7" s="88"/>
      <c r="D7" s="88"/>
      <c r="E7" s="88"/>
      <c r="F7" s="88"/>
      <c r="G7" s="88"/>
      <c r="H7" s="88"/>
      <c r="I7" s="88"/>
      <c r="J7" s="88"/>
      <c r="K7" s="88"/>
    </row>
    <row r="8" spans="1:11" ht="15.75">
      <c r="A8" s="88"/>
      <c r="C8" s="135" t="s">
        <v>128</v>
      </c>
      <c r="D8" s="135"/>
      <c r="E8" s="135"/>
      <c r="F8" s="135"/>
      <c r="G8" s="135"/>
      <c r="H8" s="135"/>
    </row>
    <row r="9" spans="1:11" ht="15.75">
      <c r="A9" s="88"/>
      <c r="B9" s="134" t="s">
        <v>127</v>
      </c>
      <c r="C9" s="134"/>
      <c r="D9" s="134"/>
      <c r="E9" s="134"/>
      <c r="F9" s="134"/>
      <c r="G9" s="134"/>
      <c r="H9" s="134"/>
      <c r="I9" s="134"/>
      <c r="J9" s="134"/>
    </row>
    <row r="11" spans="1:11" ht="21">
      <c r="A11" s="82" t="s">
        <v>104</v>
      </c>
    </row>
    <row r="13" spans="1:11" ht="12.75" customHeight="1">
      <c r="A13" s="140" t="s">
        <v>105</v>
      </c>
      <c r="B13" s="140"/>
      <c r="C13" s="140"/>
      <c r="D13" s="140"/>
      <c r="E13" s="140"/>
      <c r="F13" s="140"/>
      <c r="G13" s="140"/>
      <c r="H13" s="140"/>
      <c r="I13" s="140"/>
      <c r="J13" s="140"/>
      <c r="K13" s="140"/>
    </row>
    <row r="14" spans="1:11">
      <c r="A14" s="140"/>
      <c r="B14" s="140"/>
      <c r="C14" s="140"/>
      <c r="D14" s="140"/>
      <c r="E14" s="140"/>
      <c r="F14" s="140"/>
      <c r="G14" s="140"/>
      <c r="H14" s="140"/>
      <c r="I14" s="140"/>
      <c r="J14" s="140"/>
      <c r="K14" s="140"/>
    </row>
    <row r="15" spans="1:11">
      <c r="A15" s="140"/>
      <c r="B15" s="140"/>
      <c r="C15" s="140"/>
      <c r="D15" s="140"/>
      <c r="E15" s="140"/>
      <c r="F15" s="140"/>
      <c r="G15" s="140"/>
      <c r="H15" s="140"/>
      <c r="I15" s="140"/>
      <c r="J15" s="140"/>
      <c r="K15" s="140"/>
    </row>
    <row r="16" spans="1:11">
      <c r="A16" s="140"/>
      <c r="B16" s="140"/>
      <c r="C16" s="140"/>
      <c r="D16" s="140"/>
      <c r="E16" s="140"/>
      <c r="F16" s="140"/>
      <c r="G16" s="140"/>
      <c r="H16" s="140"/>
      <c r="I16" s="140"/>
      <c r="J16" s="140"/>
      <c r="K16" s="140"/>
    </row>
    <row r="18" spans="1:11" ht="21">
      <c r="A18" s="82" t="s">
        <v>106</v>
      </c>
    </row>
    <row r="20" spans="1:11">
      <c r="A20" t="s">
        <v>129</v>
      </c>
    </row>
    <row r="21" spans="1:11">
      <c r="A21" t="s">
        <v>130</v>
      </c>
    </row>
    <row r="22" spans="1:11">
      <c r="A22" t="s">
        <v>131</v>
      </c>
    </row>
    <row r="23" spans="1:11">
      <c r="A23" t="s">
        <v>132</v>
      </c>
    </row>
    <row r="24" spans="1:11">
      <c r="A24" t="s">
        <v>133</v>
      </c>
    </row>
    <row r="25" spans="1:11" ht="12.75" customHeight="1">
      <c r="A25" s="130" t="s">
        <v>134</v>
      </c>
      <c r="B25" s="130"/>
      <c r="C25" s="130"/>
      <c r="D25" s="130"/>
      <c r="E25" s="130"/>
      <c r="F25" s="130"/>
      <c r="G25" s="130"/>
      <c r="H25" s="130"/>
      <c r="I25" s="130"/>
      <c r="J25" s="130"/>
      <c r="K25" s="130"/>
    </row>
    <row r="26" spans="1:11">
      <c r="A26" s="130"/>
      <c r="B26" s="130"/>
      <c r="C26" s="130"/>
      <c r="D26" s="130"/>
      <c r="E26" s="130"/>
      <c r="F26" s="130"/>
      <c r="G26" s="130"/>
      <c r="H26" s="130"/>
      <c r="I26" s="130"/>
      <c r="J26" s="130"/>
      <c r="K26" s="130"/>
    </row>
    <row r="27" spans="1:11">
      <c r="A27" t="s">
        <v>135</v>
      </c>
    </row>
    <row r="28" spans="1:11" ht="12.75" customHeight="1">
      <c r="A28" s="130" t="s">
        <v>136</v>
      </c>
      <c r="B28" s="130"/>
      <c r="C28" s="130"/>
      <c r="D28" s="130"/>
      <c r="E28" s="130"/>
      <c r="F28" s="130"/>
      <c r="G28" s="130"/>
      <c r="H28" s="130"/>
      <c r="I28" s="130"/>
      <c r="J28" s="130"/>
      <c r="K28" s="130"/>
    </row>
    <row r="29" spans="1:11" ht="21.75" customHeight="1">
      <c r="A29" s="130"/>
      <c r="B29" s="130"/>
      <c r="C29" s="130"/>
      <c r="D29" s="130"/>
      <c r="E29" s="130"/>
      <c r="F29" s="130"/>
      <c r="G29" s="130"/>
      <c r="H29" s="130"/>
      <c r="I29" s="130"/>
      <c r="J29" s="130"/>
      <c r="K29" s="130"/>
    </row>
    <row r="30" spans="1:11" ht="26.25" customHeight="1">
      <c r="A30" s="81"/>
      <c r="B30" s="81"/>
      <c r="C30" s="81"/>
      <c r="D30" s="81"/>
      <c r="E30" s="81"/>
      <c r="F30" s="81"/>
      <c r="G30" s="81"/>
      <c r="H30" s="81"/>
      <c r="I30" s="81"/>
      <c r="J30" s="81"/>
      <c r="K30" s="81"/>
    </row>
    <row r="31" spans="1:11" ht="21">
      <c r="A31" s="82" t="s">
        <v>137</v>
      </c>
    </row>
    <row r="33" spans="1:11" ht="12.75" customHeight="1">
      <c r="A33" t="s">
        <v>138</v>
      </c>
    </row>
    <row r="34" spans="1:11" ht="51" customHeight="1">
      <c r="A34" s="141" t="s">
        <v>139</v>
      </c>
      <c r="B34" s="141"/>
      <c r="C34" s="141"/>
      <c r="D34" s="141"/>
      <c r="E34" s="141"/>
      <c r="F34" s="141"/>
      <c r="G34" s="141"/>
      <c r="H34" s="141"/>
      <c r="I34" s="141"/>
      <c r="J34" s="141"/>
      <c r="K34" s="141"/>
    </row>
    <row r="35" spans="1:11" ht="56.25" customHeight="1">
      <c r="A35" s="141" t="s">
        <v>140</v>
      </c>
      <c r="B35" s="141"/>
      <c r="C35" s="141"/>
      <c r="D35" s="141"/>
      <c r="E35" s="141"/>
      <c r="F35" s="141"/>
      <c r="G35" s="141"/>
      <c r="H35" s="141"/>
      <c r="I35" s="141"/>
      <c r="J35" s="141"/>
      <c r="K35" s="141"/>
    </row>
    <row r="37" spans="1:11" ht="12.75" customHeight="1">
      <c r="A37" s="130" t="s">
        <v>141</v>
      </c>
      <c r="B37" s="130"/>
      <c r="C37" s="130"/>
      <c r="D37" s="130"/>
      <c r="E37" s="130"/>
      <c r="F37" s="130"/>
      <c r="G37" s="130"/>
      <c r="H37" s="130"/>
      <c r="I37" s="130"/>
      <c r="J37" s="130"/>
      <c r="K37" s="130"/>
    </row>
    <row r="38" spans="1:11">
      <c r="A38" s="130"/>
      <c r="B38" s="130"/>
      <c r="C38" s="130"/>
      <c r="D38" s="130"/>
      <c r="E38" s="130"/>
      <c r="F38" s="130"/>
      <c r="G38" s="130"/>
      <c r="H38" s="130"/>
      <c r="I38" s="130"/>
      <c r="J38" s="130"/>
      <c r="K38" s="130"/>
    </row>
    <row r="39" spans="1:11">
      <c r="A39" s="130"/>
      <c r="B39" s="130"/>
      <c r="C39" s="130"/>
      <c r="D39" s="130"/>
      <c r="E39" s="130"/>
      <c r="F39" s="130"/>
      <c r="G39" s="130"/>
      <c r="H39" s="130"/>
      <c r="I39" s="130"/>
      <c r="J39" s="130"/>
      <c r="K39" s="130"/>
    </row>
    <row r="40" spans="1:11">
      <c r="A40" s="130"/>
      <c r="B40" s="130"/>
      <c r="C40" s="130"/>
      <c r="D40" s="130"/>
      <c r="E40" s="130"/>
      <c r="F40" s="130"/>
      <c r="G40" s="130"/>
      <c r="H40" s="130"/>
      <c r="I40" s="130"/>
      <c r="J40" s="130"/>
      <c r="K40" s="130"/>
    </row>
    <row r="41" spans="1:11">
      <c r="A41" s="81"/>
      <c r="B41" s="81"/>
      <c r="C41" s="81"/>
      <c r="D41" s="81"/>
      <c r="E41" s="81"/>
      <c r="F41" s="81"/>
      <c r="G41" s="81"/>
      <c r="H41" s="81"/>
      <c r="I41" s="81"/>
      <c r="J41" s="81"/>
      <c r="K41" s="81"/>
    </row>
    <row r="42" spans="1:11" ht="19.5">
      <c r="A42" s="91" t="s">
        <v>115</v>
      </c>
    </row>
    <row r="43" spans="1:11" ht="19.5">
      <c r="A43" s="91"/>
    </row>
    <row r="45" spans="1:11" ht="21">
      <c r="A45" s="82" t="s">
        <v>107</v>
      </c>
    </row>
    <row r="46" spans="1:11" ht="12.75" customHeight="1">
      <c r="A46" s="82"/>
    </row>
    <row r="47" spans="1:11" ht="12" customHeight="1">
      <c r="A47" s="130" t="s">
        <v>142</v>
      </c>
      <c r="B47" s="130"/>
      <c r="C47" s="130"/>
      <c r="D47" s="130"/>
      <c r="E47" s="130"/>
      <c r="F47" s="130"/>
      <c r="G47" s="130"/>
      <c r="H47" s="130"/>
      <c r="I47" s="130"/>
      <c r="J47" s="130"/>
      <c r="K47" s="130"/>
    </row>
    <row r="48" spans="1:11" ht="12.75" customHeight="1">
      <c r="A48" s="130"/>
      <c r="B48" s="130"/>
      <c r="C48" s="130"/>
      <c r="D48" s="130"/>
      <c r="E48" s="130"/>
      <c r="F48" s="130"/>
      <c r="G48" s="130"/>
      <c r="H48" s="130"/>
      <c r="I48" s="130"/>
      <c r="J48" s="130"/>
      <c r="K48" s="130"/>
    </row>
    <row r="49" spans="1:11" ht="12.75" customHeight="1">
      <c r="A49" s="130" t="s">
        <v>143</v>
      </c>
      <c r="B49" s="130"/>
      <c r="C49" s="130"/>
      <c r="D49" s="130"/>
      <c r="E49" s="130"/>
      <c r="F49" s="130"/>
      <c r="G49" s="130"/>
      <c r="H49" s="130"/>
      <c r="I49" s="130"/>
      <c r="J49" s="130"/>
      <c r="K49" s="130"/>
    </row>
    <row r="50" spans="1:11" ht="12.75" customHeight="1">
      <c r="A50" s="130"/>
      <c r="B50" s="130"/>
      <c r="C50" s="130"/>
      <c r="D50" s="130"/>
      <c r="E50" s="130"/>
      <c r="F50" s="130"/>
      <c r="G50" s="130"/>
      <c r="H50" s="130"/>
      <c r="I50" s="130"/>
      <c r="J50" s="130"/>
      <c r="K50" s="130"/>
    </row>
    <row r="51" spans="1:11">
      <c r="A51" s="130"/>
      <c r="B51" s="130"/>
      <c r="C51" s="130"/>
      <c r="D51" s="130"/>
      <c r="E51" s="130"/>
      <c r="F51" s="130"/>
      <c r="G51" s="130"/>
      <c r="H51" s="130"/>
      <c r="I51" s="130"/>
      <c r="J51" s="130"/>
      <c r="K51" s="130"/>
    </row>
    <row r="52" spans="1:11">
      <c r="A52" s="130"/>
      <c r="B52" s="130"/>
      <c r="C52" s="130"/>
      <c r="D52" s="130"/>
      <c r="E52" s="130"/>
      <c r="F52" s="130"/>
      <c r="G52" s="130"/>
      <c r="H52" s="130"/>
      <c r="I52" s="130"/>
      <c r="J52" s="130"/>
      <c r="K52" s="130"/>
    </row>
    <row r="54" spans="1:11" ht="16.5" customHeight="1">
      <c r="A54" s="136" t="s">
        <v>144</v>
      </c>
      <c r="B54" s="136"/>
      <c r="C54" s="136"/>
      <c r="D54" s="136"/>
      <c r="E54" s="136"/>
      <c r="F54" s="136"/>
      <c r="G54" s="136"/>
      <c r="H54" s="136"/>
      <c r="I54" s="136"/>
      <c r="J54" s="136"/>
      <c r="K54" s="136"/>
    </row>
    <row r="55" spans="1:11" ht="18.75">
      <c r="A55" s="136" t="s">
        <v>145</v>
      </c>
      <c r="B55" s="136"/>
      <c r="C55" s="136"/>
      <c r="D55" s="136"/>
      <c r="E55" s="136"/>
      <c r="F55" s="136"/>
      <c r="G55" s="136"/>
      <c r="H55" s="136"/>
      <c r="I55" s="136"/>
      <c r="J55" s="136"/>
      <c r="K55" s="136"/>
    </row>
    <row r="56" spans="1:11" ht="18.75">
      <c r="A56" s="136" t="s">
        <v>146</v>
      </c>
      <c r="B56" s="136"/>
      <c r="C56" s="136"/>
      <c r="D56" s="136"/>
      <c r="E56" s="136"/>
      <c r="F56" s="136"/>
      <c r="G56" s="136"/>
      <c r="H56" s="136"/>
      <c r="I56" s="136"/>
      <c r="J56" s="136"/>
      <c r="K56" s="136"/>
    </row>
    <row r="57" spans="1:11" ht="12.75" customHeight="1"/>
    <row r="58" spans="1:11">
      <c r="A58" s="130" t="s">
        <v>147</v>
      </c>
      <c r="B58" s="130"/>
      <c r="C58" s="130"/>
      <c r="D58" s="130"/>
      <c r="E58" s="130"/>
      <c r="F58" s="130"/>
      <c r="G58" s="130"/>
      <c r="H58" s="130"/>
      <c r="I58" s="130"/>
      <c r="J58" s="130"/>
      <c r="K58" s="130"/>
    </row>
    <row r="59" spans="1:11" ht="12.75" customHeight="1">
      <c r="A59" s="130"/>
      <c r="B59" s="130"/>
      <c r="C59" s="130"/>
      <c r="D59" s="130"/>
      <c r="E59" s="130"/>
      <c r="F59" s="130"/>
      <c r="G59" s="130"/>
      <c r="H59" s="130"/>
      <c r="I59" s="130"/>
      <c r="J59" s="130"/>
      <c r="K59" s="130"/>
    </row>
    <row r="60" spans="1:11" ht="12.75" customHeight="1">
      <c r="A60" s="130" t="s">
        <v>148</v>
      </c>
      <c r="B60" s="130"/>
      <c r="C60" s="130"/>
      <c r="D60" s="130"/>
      <c r="E60" s="130"/>
      <c r="F60" s="130"/>
      <c r="G60" s="130"/>
      <c r="H60" s="130"/>
      <c r="I60" s="130"/>
      <c r="J60" s="130"/>
      <c r="K60" s="130"/>
    </row>
    <row r="61" spans="1:11" ht="12.75" customHeight="1">
      <c r="A61" s="130"/>
      <c r="B61" s="130"/>
      <c r="C61" s="130"/>
      <c r="D61" s="130"/>
      <c r="E61" s="130"/>
      <c r="F61" s="130"/>
      <c r="G61" s="130"/>
      <c r="H61" s="130"/>
      <c r="I61" s="130"/>
      <c r="J61" s="130"/>
      <c r="K61" s="130"/>
    </row>
    <row r="62" spans="1:11">
      <c r="A62" s="130"/>
      <c r="B62" s="130"/>
      <c r="C62" s="130"/>
      <c r="D62" s="130"/>
      <c r="E62" s="130"/>
      <c r="F62" s="130"/>
      <c r="G62" s="130"/>
      <c r="H62" s="130"/>
      <c r="I62" s="130"/>
      <c r="J62" s="130"/>
      <c r="K62" s="130"/>
    </row>
    <row r="63" spans="1:11" ht="12.75" customHeight="1">
      <c r="A63" s="130" t="s">
        <v>149</v>
      </c>
      <c r="B63" s="130"/>
      <c r="C63" s="130"/>
      <c r="D63" s="130"/>
      <c r="E63" s="130"/>
      <c r="F63" s="130"/>
      <c r="G63" s="130"/>
      <c r="H63" s="130"/>
      <c r="I63" s="130"/>
      <c r="J63" s="130"/>
      <c r="K63" s="130"/>
    </row>
    <row r="64" spans="1:11" ht="12.75" customHeight="1">
      <c r="A64" s="130"/>
      <c r="B64" s="130"/>
      <c r="C64" s="130"/>
      <c r="D64" s="130"/>
      <c r="E64" s="130"/>
      <c r="F64" s="130"/>
      <c r="G64" s="130"/>
      <c r="H64" s="130"/>
      <c r="I64" s="130"/>
      <c r="J64" s="130"/>
      <c r="K64" s="130"/>
    </row>
    <row r="65" spans="1:11">
      <c r="A65" s="81"/>
      <c r="B65" s="81"/>
      <c r="C65" s="81"/>
      <c r="D65" s="81"/>
      <c r="E65" s="81"/>
      <c r="F65" s="81"/>
      <c r="G65" s="81"/>
      <c r="H65" s="81"/>
      <c r="I65" s="81"/>
      <c r="J65" s="81"/>
      <c r="K65" s="81"/>
    </row>
    <row r="66" spans="1:11" ht="21">
      <c r="A66" s="82" t="s">
        <v>108</v>
      </c>
    </row>
    <row r="67" spans="1:11" ht="21">
      <c r="A67" s="82"/>
    </row>
    <row r="68" spans="1:11" ht="12" customHeight="1">
      <c r="A68" s="130" t="s">
        <v>150</v>
      </c>
      <c r="B68" s="130"/>
      <c r="C68" s="130"/>
      <c r="D68" s="130"/>
      <c r="E68" s="130"/>
      <c r="F68" s="130"/>
      <c r="G68" s="130"/>
      <c r="H68" s="130"/>
      <c r="I68" s="130"/>
      <c r="J68" s="130"/>
      <c r="K68" s="130"/>
    </row>
    <row r="69" spans="1:11" ht="12.75" customHeight="1">
      <c r="A69" s="130"/>
      <c r="B69" s="130"/>
      <c r="C69" s="130"/>
      <c r="D69" s="130"/>
      <c r="E69" s="130"/>
      <c r="F69" s="130"/>
      <c r="G69" s="130"/>
      <c r="H69" s="130"/>
      <c r="I69" s="130"/>
      <c r="J69" s="130"/>
      <c r="K69" s="130"/>
    </row>
    <row r="70" spans="1:11">
      <c r="A70" s="130" t="s">
        <v>151</v>
      </c>
      <c r="B70" s="130"/>
      <c r="C70" s="130"/>
      <c r="D70" s="130"/>
      <c r="E70" s="130"/>
      <c r="F70" s="130"/>
      <c r="G70" s="130"/>
      <c r="H70" s="130"/>
      <c r="I70" s="130"/>
      <c r="J70" s="130"/>
      <c r="K70" s="130"/>
    </row>
    <row r="71" spans="1:11" ht="12.75" customHeight="1">
      <c r="A71" s="130"/>
      <c r="B71" s="130"/>
      <c r="C71" s="130"/>
      <c r="D71" s="130"/>
      <c r="E71" s="130"/>
      <c r="F71" s="130"/>
      <c r="G71" s="130"/>
      <c r="H71" s="130"/>
      <c r="I71" s="130"/>
      <c r="J71" s="130"/>
      <c r="K71" s="130"/>
    </row>
    <row r="72" spans="1:11">
      <c r="A72" s="81"/>
      <c r="B72" s="81"/>
      <c r="C72" s="81"/>
      <c r="D72" s="81"/>
      <c r="E72" s="81"/>
      <c r="F72" s="81"/>
      <c r="G72" s="81"/>
      <c r="H72" s="81"/>
      <c r="I72" s="81"/>
      <c r="J72" s="81"/>
      <c r="K72" s="81"/>
    </row>
    <row r="73" spans="1:11">
      <c r="A73" s="138" t="s">
        <v>117</v>
      </c>
      <c r="B73" s="138"/>
      <c r="C73" s="139" t="s">
        <v>118</v>
      </c>
      <c r="D73" s="139"/>
      <c r="E73" s="138" t="s">
        <v>119</v>
      </c>
      <c r="F73" s="138"/>
      <c r="G73" s="139" t="s">
        <v>120</v>
      </c>
      <c r="H73" s="139"/>
    </row>
    <row r="75" spans="1:11" ht="12.75" customHeight="1">
      <c r="A75" s="131" t="s">
        <v>5</v>
      </c>
      <c r="B75" s="131"/>
      <c r="C75" s="131" t="s">
        <v>14</v>
      </c>
      <c r="D75" s="131"/>
      <c r="E75" s="131" t="s">
        <v>11</v>
      </c>
      <c r="F75" s="131"/>
      <c r="G75" s="131" t="s">
        <v>109</v>
      </c>
      <c r="H75" s="131"/>
    </row>
    <row r="76" spans="1:11" ht="15">
      <c r="A76" s="131" t="s">
        <v>110</v>
      </c>
      <c r="B76" s="131"/>
      <c r="C76" s="131" t="s">
        <v>112</v>
      </c>
      <c r="D76" s="131"/>
      <c r="E76" s="131" t="s">
        <v>16</v>
      </c>
      <c r="F76" s="131"/>
      <c r="G76" s="137" t="s">
        <v>9</v>
      </c>
      <c r="H76" s="137"/>
    </row>
    <row r="77" spans="1:11" ht="15">
      <c r="A77" s="131" t="s">
        <v>13</v>
      </c>
      <c r="B77" s="131"/>
      <c r="C77" s="131" t="s">
        <v>19</v>
      </c>
      <c r="D77" s="131"/>
      <c r="E77" s="131" t="s">
        <v>111</v>
      </c>
      <c r="F77" s="131"/>
      <c r="G77" s="131" t="s">
        <v>12</v>
      </c>
      <c r="H77" s="131"/>
      <c r="I77" s="89"/>
    </row>
    <row r="78" spans="1:11" ht="15">
      <c r="A78" s="131" t="s">
        <v>28</v>
      </c>
      <c r="B78" s="131"/>
      <c r="C78" s="131" t="s">
        <v>25</v>
      </c>
      <c r="D78" s="131"/>
      <c r="E78" s="131" t="s">
        <v>113</v>
      </c>
      <c r="F78" s="131"/>
      <c r="G78" s="131" t="s">
        <v>169</v>
      </c>
      <c r="H78" s="131"/>
      <c r="I78" s="89"/>
    </row>
    <row r="79" spans="1:11" ht="15">
      <c r="A79" s="131" t="s">
        <v>30</v>
      </c>
      <c r="B79" s="131"/>
      <c r="C79" s="131" t="s">
        <v>29</v>
      </c>
      <c r="D79" s="131"/>
      <c r="E79" s="131" t="s">
        <v>22</v>
      </c>
      <c r="F79" s="131"/>
      <c r="G79" s="131" t="s">
        <v>17</v>
      </c>
      <c r="H79" s="131"/>
      <c r="I79" s="89"/>
    </row>
    <row r="80" spans="1:11" ht="15">
      <c r="A80" s="131" t="s">
        <v>34</v>
      </c>
      <c r="B80" s="131"/>
      <c r="C80" s="83"/>
      <c r="D80" s="83"/>
      <c r="E80" s="131" t="s">
        <v>26</v>
      </c>
      <c r="F80" s="131"/>
      <c r="G80" s="131" t="s">
        <v>170</v>
      </c>
      <c r="H80" s="131"/>
      <c r="I80" s="90"/>
    </row>
    <row r="81" spans="1:10" ht="15">
      <c r="A81" s="131" t="s">
        <v>35</v>
      </c>
      <c r="B81" s="131"/>
      <c r="C81" s="83"/>
      <c r="D81" s="83"/>
      <c r="E81" s="131" t="s">
        <v>114</v>
      </c>
      <c r="F81" s="131"/>
      <c r="G81" s="131" t="s">
        <v>21</v>
      </c>
      <c r="H81" s="131"/>
      <c r="I81" s="89"/>
    </row>
    <row r="82" spans="1:10" ht="15">
      <c r="A82" s="83"/>
      <c r="B82" s="83"/>
      <c r="C82" s="83"/>
      <c r="D82" s="83"/>
      <c r="E82" s="131" t="s">
        <v>10</v>
      </c>
      <c r="F82" s="131"/>
      <c r="G82" s="137" t="s">
        <v>116</v>
      </c>
      <c r="H82" s="137"/>
      <c r="I82" s="89"/>
    </row>
    <row r="83" spans="1:10" ht="15">
      <c r="A83" s="83"/>
      <c r="B83" s="83"/>
      <c r="C83" s="83"/>
      <c r="D83" s="83"/>
      <c r="E83" s="83"/>
      <c r="F83" s="83"/>
      <c r="G83" s="131" t="s">
        <v>27</v>
      </c>
      <c r="H83" s="131"/>
      <c r="I83" s="89"/>
    </row>
    <row r="84" spans="1:10" ht="15">
      <c r="A84" s="83"/>
      <c r="B84" s="83"/>
      <c r="C84" s="83"/>
      <c r="D84" s="83"/>
      <c r="E84" s="83"/>
      <c r="F84" s="83"/>
      <c r="G84" s="131" t="s">
        <v>32</v>
      </c>
      <c r="H84" s="131"/>
      <c r="I84" s="89"/>
    </row>
    <row r="85" spans="1:10" ht="15">
      <c r="A85" s="83"/>
      <c r="B85" s="83"/>
      <c r="C85" s="83"/>
      <c r="D85" s="83"/>
      <c r="E85" s="83"/>
      <c r="F85" s="83"/>
      <c r="G85" s="131" t="s">
        <v>31</v>
      </c>
      <c r="H85" s="131"/>
    </row>
    <row r="87" spans="1:10">
      <c r="A87" t="s">
        <v>152</v>
      </c>
    </row>
    <row r="88" spans="1:10" ht="12.75" customHeight="1">
      <c r="A88" s="130" t="s">
        <v>153</v>
      </c>
      <c r="B88" s="130"/>
      <c r="C88" s="130"/>
      <c r="D88" s="130"/>
      <c r="E88" s="130"/>
      <c r="F88" s="130"/>
      <c r="G88" s="130"/>
      <c r="H88" s="130"/>
      <c r="I88" s="130"/>
      <c r="J88" s="130"/>
    </row>
    <row r="89" spans="1:10" ht="12.75" customHeight="1">
      <c r="A89" s="130"/>
      <c r="B89" s="130"/>
      <c r="C89" s="130"/>
      <c r="D89" s="130"/>
      <c r="E89" s="130"/>
      <c r="F89" s="130"/>
      <c r="G89" s="130"/>
      <c r="H89" s="130"/>
      <c r="I89" s="130"/>
      <c r="J89" s="130"/>
    </row>
    <row r="90" spans="1:10">
      <c r="A90" s="130" t="s">
        <v>154</v>
      </c>
      <c r="B90" s="130"/>
      <c r="C90" s="130"/>
      <c r="D90" s="130"/>
      <c r="E90" s="130"/>
      <c r="F90" s="130"/>
      <c r="G90" s="130"/>
      <c r="H90" s="130"/>
      <c r="I90" s="130"/>
      <c r="J90" s="130"/>
    </row>
    <row r="91" spans="1:10" ht="12.75" customHeight="1">
      <c r="A91" s="130"/>
      <c r="B91" s="130"/>
      <c r="C91" s="130"/>
      <c r="D91" s="130"/>
      <c r="E91" s="130"/>
      <c r="F91" s="130"/>
      <c r="G91" s="130"/>
      <c r="H91" s="130"/>
      <c r="I91" s="130"/>
      <c r="J91" s="130"/>
    </row>
    <row r="92" spans="1:10">
      <c r="A92" s="130" t="s">
        <v>155</v>
      </c>
      <c r="B92" s="130"/>
      <c r="C92" s="130"/>
      <c r="D92" s="130"/>
      <c r="E92" s="130"/>
      <c r="F92" s="130"/>
      <c r="G92" s="130"/>
      <c r="H92" s="130"/>
      <c r="I92" s="130"/>
      <c r="J92" s="130"/>
    </row>
    <row r="93" spans="1:10" ht="12.75" customHeight="1">
      <c r="A93" s="130"/>
      <c r="B93" s="130"/>
      <c r="C93" s="130"/>
      <c r="D93" s="130"/>
      <c r="E93" s="130"/>
      <c r="F93" s="130"/>
      <c r="G93" s="130"/>
      <c r="H93" s="130"/>
      <c r="I93" s="130"/>
      <c r="J93" s="130"/>
    </row>
    <row r="94" spans="1:10">
      <c r="A94" t="s">
        <v>156</v>
      </c>
    </row>
    <row r="95" spans="1:10">
      <c r="A95" s="81"/>
      <c r="B95" s="81"/>
      <c r="C95" s="81"/>
      <c r="D95" s="81"/>
      <c r="E95" s="81"/>
      <c r="F95" s="81"/>
      <c r="G95" s="81"/>
      <c r="H95" s="81"/>
      <c r="I95" s="81"/>
      <c r="J95" s="81"/>
    </row>
  </sheetData>
  <mergeCells count="60">
    <mergeCell ref="A13:K16"/>
    <mergeCell ref="A25:K26"/>
    <mergeCell ref="A28:K29"/>
    <mergeCell ref="A37:K40"/>
    <mergeCell ref="A34:K34"/>
    <mergeCell ref="A35:K35"/>
    <mergeCell ref="A76:B76"/>
    <mergeCell ref="C76:D76"/>
    <mergeCell ref="E76:F76"/>
    <mergeCell ref="G76:H76"/>
    <mergeCell ref="A54:K54"/>
    <mergeCell ref="A55:K55"/>
    <mergeCell ref="E73:F73"/>
    <mergeCell ref="G73:H73"/>
    <mergeCell ref="A75:B75"/>
    <mergeCell ref="C75:D75"/>
    <mergeCell ref="E75:F75"/>
    <mergeCell ref="G75:H75"/>
    <mergeCell ref="A73:B73"/>
    <mergeCell ref="C73:D73"/>
    <mergeCell ref="A56:K56"/>
    <mergeCell ref="A63:K64"/>
    <mergeCell ref="A58:K59"/>
    <mergeCell ref="A60:K62"/>
    <mergeCell ref="A47:K48"/>
    <mergeCell ref="A49:K52"/>
    <mergeCell ref="A1:K1"/>
    <mergeCell ref="A2:K2"/>
    <mergeCell ref="A3:K3"/>
    <mergeCell ref="A5:K5"/>
    <mergeCell ref="B9:J9"/>
    <mergeCell ref="C8:H8"/>
    <mergeCell ref="A70:K71"/>
    <mergeCell ref="A68:K69"/>
    <mergeCell ref="G84:H84"/>
    <mergeCell ref="G85:H85"/>
    <mergeCell ref="A88:J89"/>
    <mergeCell ref="E79:F79"/>
    <mergeCell ref="A79:B79"/>
    <mergeCell ref="C77:D77"/>
    <mergeCell ref="E78:F78"/>
    <mergeCell ref="E77:F77"/>
    <mergeCell ref="G83:H83"/>
    <mergeCell ref="A80:B80"/>
    <mergeCell ref="A81:B81"/>
    <mergeCell ref="E80:F80"/>
    <mergeCell ref="E81:F81"/>
    <mergeCell ref="E82:F82"/>
    <mergeCell ref="A92:J93"/>
    <mergeCell ref="G77:H77"/>
    <mergeCell ref="G78:H78"/>
    <mergeCell ref="G79:H79"/>
    <mergeCell ref="G80:H80"/>
    <mergeCell ref="G81:H81"/>
    <mergeCell ref="C79:D79"/>
    <mergeCell ref="A78:B78"/>
    <mergeCell ref="C78:D78"/>
    <mergeCell ref="A77:B77"/>
    <mergeCell ref="A90:J91"/>
    <mergeCell ref="G82:H82"/>
  </mergeCells>
  <phoneticPr fontId="29" type="noConversion"/>
  <hyperlinks>
    <hyperlink ref="B9" r:id="rId1" display="http://www.ag.ndsu.nodak.edu/dickinso/agronomy/jons worksheet.htm"/>
    <hyperlink ref="B9:I9" r:id="rId2" display="http://www.ag.ndsu.nodak.edu/dickinso/agronomy/agronomy_research.htm"/>
    <hyperlink ref="F6" r:id="rId3"/>
  </hyperlinks>
  <pageMargins left="0.25" right="0.25" top="0.25" bottom="0.25" header="0" footer="0.5"/>
  <pageSetup scale="92" fitToHeight="3"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Intensity &amp; Diversity</vt:lpstr>
      <vt:lpstr>Instructions</vt:lpstr>
      <vt:lpstr>'Intensity &amp; Diversity'!Print_Area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Stika</dc:creator>
  <cp:lastModifiedBy>Jon</cp:lastModifiedBy>
  <cp:lastPrinted>2007-01-10T18:40:11Z</cp:lastPrinted>
  <dcterms:created xsi:type="dcterms:W3CDTF">2000-11-08T19:18:06Z</dcterms:created>
  <dcterms:modified xsi:type="dcterms:W3CDTF">2018-04-02T16:17:40Z</dcterms:modified>
</cp:coreProperties>
</file>