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AndyMacBookAir/Documents/Extension/Programs/Cost of Production/"/>
    </mc:Choice>
  </mc:AlternateContent>
  <bookViews>
    <workbookView xWindow="-41700" yWindow="460" windowWidth="39120" windowHeight="27260"/>
  </bookViews>
  <sheets>
    <sheet name="Non-irrigated Red Budget" sheetId="1" r:id="rId1"/>
  </sheets>
  <calcPr calcId="150001" iterate="1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41" i="1"/>
  <c r="H41" i="1"/>
  <c r="E40" i="1"/>
  <c r="H40" i="1"/>
  <c r="I39" i="1"/>
  <c r="E44" i="1"/>
  <c r="H44" i="1"/>
  <c r="H15" i="1"/>
  <c r="E16" i="1"/>
  <c r="H16" i="1"/>
  <c r="E17" i="1"/>
  <c r="H17" i="1"/>
  <c r="I14" i="1"/>
  <c r="I20" i="1"/>
  <c r="H26" i="1"/>
  <c r="H27" i="1"/>
  <c r="H28" i="1"/>
  <c r="I25" i="1"/>
  <c r="H30" i="1"/>
  <c r="H31" i="1"/>
  <c r="H32" i="1"/>
  <c r="I29" i="1"/>
  <c r="H36" i="1"/>
  <c r="H37" i="1"/>
  <c r="H38" i="1"/>
  <c r="I35" i="1"/>
  <c r="H43" i="1"/>
  <c r="H46" i="1"/>
  <c r="E4" i="1"/>
  <c r="H4" i="1"/>
  <c r="E5" i="1"/>
  <c r="H5" i="1"/>
  <c r="E6" i="1"/>
  <c r="H6" i="1"/>
  <c r="E7" i="1"/>
  <c r="H7" i="1"/>
  <c r="E8" i="1"/>
  <c r="H8" i="1"/>
  <c r="I3" i="1"/>
  <c r="J3" i="1"/>
  <c r="K55" i="1"/>
  <c r="K56" i="1"/>
  <c r="K58" i="1"/>
  <c r="K60" i="1"/>
  <c r="L60" i="1"/>
  <c r="L58" i="1"/>
  <c r="L56" i="1"/>
  <c r="L55" i="1"/>
  <c r="L54" i="1"/>
  <c r="L53" i="1"/>
  <c r="L52" i="1"/>
  <c r="I42" i="1"/>
  <c r="I47" i="1"/>
  <c r="J47" i="1"/>
  <c r="I55" i="1"/>
  <c r="I56" i="1"/>
  <c r="I58" i="1"/>
  <c r="I60" i="1"/>
  <c r="I62" i="1"/>
  <c r="J62" i="1"/>
  <c r="J60" i="1"/>
  <c r="J58" i="1"/>
  <c r="J56" i="1"/>
  <c r="J55" i="1"/>
  <c r="J54" i="1"/>
  <c r="J53" i="1"/>
  <c r="J52" i="1"/>
  <c r="H49" i="1"/>
  <c r="J42" i="1"/>
  <c r="J39" i="1"/>
  <c r="J35" i="1"/>
  <c r="J29" i="1"/>
  <c r="J25" i="1"/>
  <c r="J20" i="1"/>
  <c r="J19" i="1"/>
  <c r="J14" i="1"/>
</calcChain>
</file>

<file path=xl/comments1.xml><?xml version="1.0" encoding="utf-8"?>
<comments xmlns="http://schemas.openxmlformats.org/spreadsheetml/2006/main">
  <authors>
    <author>Robinson</author>
  </authors>
  <commentList>
    <comment ref="J1" authorId="0">
      <text>
        <r>
          <rPr>
            <sz val="9"/>
            <color indexed="81"/>
            <rFont val="Tahoma"/>
            <family val="2"/>
          </rPr>
          <t>Cost/cwt calculations are based on marketable yield, not total yield</t>
        </r>
      </text>
    </comment>
    <comment ref="I55" authorId="0">
      <text>
        <r>
          <rPr>
            <sz val="9"/>
            <color indexed="81"/>
            <rFont val="Tahoma"/>
            <family val="2"/>
          </rPr>
          <t>General overhead is equal to 2.5% of total operating costs.</t>
        </r>
      </text>
    </comment>
    <comment ref="I56" authorId="0">
      <text>
        <r>
          <rPr>
            <sz val="9"/>
            <color indexed="81"/>
            <rFont val="Tahoma"/>
            <family val="2"/>
          </rPr>
          <t>Management fee is equal to 5% of all operating costs.</t>
        </r>
      </text>
    </comment>
  </commentList>
</comments>
</file>

<file path=xl/sharedStrings.xml><?xml version="1.0" encoding="utf-8"?>
<sst xmlns="http://schemas.openxmlformats.org/spreadsheetml/2006/main" count="84" uniqueCount="68">
  <si>
    <t>Quantity per acre</t>
  </si>
  <si>
    <t>Unit</t>
  </si>
  <si>
    <t>Price</t>
  </si>
  <si>
    <t>Gross Returns</t>
  </si>
  <si>
    <t>Total Yield</t>
  </si>
  <si>
    <t>cwt</t>
  </si>
  <si>
    <t>A (marketable)</t>
  </si>
  <si>
    <t>B</t>
  </si>
  <si>
    <t>C</t>
  </si>
  <si>
    <t xml:space="preserve">     Culls</t>
  </si>
  <si>
    <t xml:space="preserve">     Shrinkage</t>
  </si>
  <si>
    <t xml:space="preserve">     % Marketable</t>
  </si>
  <si>
    <t>Operating Inputs</t>
  </si>
  <si>
    <t>Seed</t>
  </si>
  <si>
    <t>G3 Red Norland Seed</t>
  </si>
  <si>
    <t>Seed Freight</t>
  </si>
  <si>
    <t>Seed Cutting</t>
  </si>
  <si>
    <t>Fertilizer</t>
  </si>
  <si>
    <t>Pesticides</t>
  </si>
  <si>
    <t>Herbicide</t>
  </si>
  <si>
    <t>Desicant</t>
  </si>
  <si>
    <t>Insecticide</t>
  </si>
  <si>
    <t>Fungicide</t>
  </si>
  <si>
    <t>Custom</t>
  </si>
  <si>
    <t>Custom Fertilize</t>
  </si>
  <si>
    <t>application</t>
  </si>
  <si>
    <t>Consultants/Soil Testing</t>
  </si>
  <si>
    <t>acre</t>
  </si>
  <si>
    <t>Custom Spray</t>
  </si>
  <si>
    <t>spray</t>
  </si>
  <si>
    <t>Machinery</t>
  </si>
  <si>
    <t>Fuel--Gas</t>
  </si>
  <si>
    <t>gal</t>
  </si>
  <si>
    <t>Fuel--Red Diesel</t>
  </si>
  <si>
    <t>Fuel--Road Diesel</t>
  </si>
  <si>
    <t xml:space="preserve">Lube </t>
  </si>
  <si>
    <t>Machinery Repair</t>
  </si>
  <si>
    <t>Labor</t>
  </si>
  <si>
    <t>Equipment Operator</t>
  </si>
  <si>
    <t>hr</t>
  </si>
  <si>
    <t>Truck Driver</t>
  </si>
  <si>
    <t>General Farm Labor</t>
  </si>
  <si>
    <t>Storage and Washing</t>
  </si>
  <si>
    <t>Storage</t>
  </si>
  <si>
    <t>Wash Plant Charge</t>
  </si>
  <si>
    <t>Other</t>
  </si>
  <si>
    <t>Crop Insurance</t>
  </si>
  <si>
    <t>Potato Fees and Assessments</t>
  </si>
  <si>
    <t>Total Operating Costs per Acre</t>
  </si>
  <si>
    <t>Net Returns Above Operating Expenses per acre</t>
  </si>
  <si>
    <t>Ownership Costs</t>
  </si>
  <si>
    <t>Tractors &amp; Equipment Insurnace and housing</t>
  </si>
  <si>
    <t>Tractors &amp; Equipment Deprec. &amp; Interest</t>
  </si>
  <si>
    <t>Land Rent</t>
  </si>
  <si>
    <t>General Overhead</t>
  </si>
  <si>
    <t>Management Fee</t>
  </si>
  <si>
    <t>Total Ownership Costs per Acre</t>
  </si>
  <si>
    <t>Total Costs per Acre</t>
  </si>
  <si>
    <t>Net Returns Above Total Cost</t>
  </si>
  <si>
    <t>A US #2</t>
  </si>
  <si>
    <t>B US #2</t>
  </si>
  <si>
    <t>Your value or cost/cwt</t>
  </si>
  <si>
    <t>Your value or cost/acre</t>
  </si>
  <si>
    <t>Cost/acre</t>
  </si>
  <si>
    <t>Operating Interest</t>
  </si>
  <si>
    <t>NDSU estimated cost/cwt</t>
  </si>
  <si>
    <t>NDSU estimated cost/acre*</t>
  </si>
  <si>
    <t xml:space="preserve">*Cost of prodution is an estimated value based on a model farm consisting of 500 potato acres. This data does not repesent the acutal cost of production for any specific potato grower, but can be used as a framework to develop a budget.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</si>
</sst>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2"/>
      <color theme="0"/>
      <name val="Arial"/>
    </font>
    <font>
      <b/>
      <sz val="11"/>
      <color theme="0"/>
      <name val="Arial"/>
    </font>
    <font>
      <sz val="11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6633"/>
        <bgColor indexed="64"/>
      </patternFill>
    </fill>
    <fill>
      <patternFill patternType="solid">
        <fgColor rgb="FFFFCC3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2" fontId="6" fillId="3" borderId="4" xfId="0" applyNumberFormat="1" applyFont="1" applyFill="1" applyBorder="1" applyAlignment="1" applyProtection="1">
      <alignment horizontal="center"/>
    </xf>
    <xf numFmtId="2" fontId="6" fillId="3" borderId="5" xfId="0" applyNumberFormat="1" applyFont="1" applyFill="1" applyBorder="1" applyAlignment="1" applyProtection="1">
      <alignment horizontal="center"/>
    </xf>
    <xf numFmtId="166" fontId="6" fillId="3" borderId="6" xfId="0" applyNumberFormat="1" applyFont="1" applyFill="1" applyBorder="1" applyAlignment="1" applyProtection="1">
      <alignment horizontal="center"/>
    </xf>
    <xf numFmtId="2" fontId="4" fillId="3" borderId="4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9" fillId="2" borderId="4" xfId="0" applyNumberFormat="1" applyFont="1" applyFill="1" applyBorder="1" applyAlignment="1" applyProtection="1">
      <alignment horizontal="center"/>
    </xf>
    <xf numFmtId="2" fontId="9" fillId="2" borderId="5" xfId="0" applyNumberFormat="1" applyFont="1" applyFill="1" applyBorder="1" applyAlignment="1" applyProtection="1">
      <alignment horizontal="center"/>
    </xf>
    <xf numFmtId="166" fontId="9" fillId="2" borderId="6" xfId="0" applyNumberFormat="1" applyFont="1" applyFill="1" applyBorder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2" fontId="10" fillId="2" borderId="5" xfId="0" applyNumberFormat="1" applyFont="1" applyFill="1" applyBorder="1" applyAlignment="1" applyProtection="1">
      <alignment horizontal="center"/>
    </xf>
    <xf numFmtId="1" fontId="9" fillId="2" borderId="4" xfId="0" applyNumberFormat="1" applyFont="1" applyFill="1" applyBorder="1" applyAlignment="1" applyProtection="1">
      <alignment horizontal="center"/>
    </xf>
    <xf numFmtId="1" fontId="9" fillId="2" borderId="5" xfId="0" applyNumberFormat="1" applyFont="1" applyFill="1" applyBorder="1" applyAlignment="1" applyProtection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 applyProtection="1">
      <alignment horizontal="center"/>
    </xf>
    <xf numFmtId="1" fontId="6" fillId="3" borderId="5" xfId="0" applyNumberFormat="1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 applyProtection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4" fillId="0" borderId="1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/>
    </xf>
    <xf numFmtId="1" fontId="6" fillId="3" borderId="9" xfId="0" applyNumberFormat="1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166" fontId="6" fillId="3" borderId="4" xfId="0" applyNumberFormat="1" applyFont="1" applyFill="1" applyBorder="1" applyAlignment="1" applyProtection="1">
      <alignment horizontal="center"/>
    </xf>
    <xf numFmtId="166" fontId="9" fillId="2" borderId="4" xfId="0" applyNumberFormat="1" applyFont="1" applyFill="1" applyBorder="1" applyAlignment="1" applyProtection="1">
      <alignment horizontal="center"/>
    </xf>
    <xf numFmtId="1" fontId="6" fillId="3" borderId="6" xfId="0" applyNumberFormat="1" applyFont="1" applyFill="1" applyBorder="1" applyAlignment="1" applyProtection="1">
      <alignment horizontal="center"/>
    </xf>
    <xf numFmtId="1" fontId="9" fillId="2" borderId="6" xfId="0" applyNumberFormat="1" applyFont="1" applyFill="1" applyBorder="1" applyAlignment="1" applyProtection="1">
      <alignment horizontal="center"/>
    </xf>
    <xf numFmtId="1" fontId="10" fillId="2" borderId="4" xfId="0" applyNumberFormat="1" applyFont="1" applyFill="1" applyBorder="1" applyAlignment="1" applyProtection="1">
      <alignment horizontal="center"/>
    </xf>
    <xf numFmtId="166" fontId="6" fillId="3" borderId="5" xfId="0" applyNumberFormat="1" applyFont="1" applyFill="1" applyBorder="1" applyAlignment="1" applyProtection="1">
      <alignment horizontal="center"/>
    </xf>
    <xf numFmtId="166" fontId="9" fillId="2" borderId="5" xfId="0" applyNumberFormat="1" applyFont="1" applyFill="1" applyBorder="1" applyAlignment="1" applyProtection="1">
      <alignment horizontal="center"/>
    </xf>
    <xf numFmtId="166" fontId="5" fillId="3" borderId="7" xfId="0" applyNumberFormat="1" applyFont="1" applyFill="1" applyBorder="1" applyAlignment="1" applyProtection="1">
      <alignment horizontal="center"/>
    </xf>
    <xf numFmtId="166" fontId="8" fillId="2" borderId="10" xfId="0" applyNumberFormat="1" applyFont="1" applyFill="1" applyBorder="1" applyAlignment="1" applyProtection="1">
      <alignment horizontal="center"/>
    </xf>
    <xf numFmtId="166" fontId="8" fillId="2" borderId="7" xfId="0" applyNumberFormat="1" applyFont="1" applyFill="1" applyBorder="1" applyAlignment="1" applyProtection="1">
      <alignment horizontal="center"/>
    </xf>
    <xf numFmtId="166" fontId="5" fillId="3" borderId="10" xfId="0" applyNumberFormat="1" applyFont="1" applyFill="1" applyBorder="1" applyAlignment="1" applyProtection="1">
      <alignment horizontal="center"/>
    </xf>
    <xf numFmtId="9" fontId="4" fillId="4" borderId="12" xfId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165" fontId="4" fillId="4" borderId="12" xfId="0" applyNumberFormat="1" applyFont="1" applyFill="1" applyBorder="1" applyAlignment="1" applyProtection="1">
      <alignment horizontal="center"/>
      <protection locked="0"/>
    </xf>
    <xf numFmtId="164" fontId="4" fillId="4" borderId="12" xfId="0" applyNumberFormat="1" applyFont="1" applyFill="1" applyBorder="1" applyAlignment="1" applyProtection="1">
      <alignment horizontal="center"/>
      <protection locked="0"/>
    </xf>
    <xf numFmtId="9" fontId="4" fillId="4" borderId="12" xfId="0" applyNumberFormat="1" applyFont="1" applyFill="1" applyBorder="1" applyAlignment="1" applyProtection="1">
      <alignment horizontal="center"/>
      <protection locked="0"/>
    </xf>
    <xf numFmtId="1" fontId="4" fillId="4" borderId="5" xfId="0" applyNumberFormat="1" applyFont="1" applyFill="1" applyBorder="1" applyAlignment="1" applyProtection="1">
      <alignment horizontal="center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1" fontId="4" fillId="4" borderId="14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/>
    <xf numFmtId="2" fontId="4" fillId="0" borderId="0" xfId="0" applyNumberFormat="1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D78"/>
      <color rgb="FFFFCC00"/>
      <color rgb="FF00B806"/>
      <color rgb="FF006633"/>
      <color rgb="FF7A0019"/>
      <color rgb="FFFFCC33"/>
      <color rgb="FF008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63</xdr:row>
      <xdr:rowOff>50800</xdr:rowOff>
    </xdr:from>
    <xdr:to>
      <xdr:col>6</xdr:col>
      <xdr:colOff>274085</xdr:colOff>
      <xdr:row>68</xdr:row>
      <xdr:rowOff>3048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98880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62</xdr:row>
      <xdr:rowOff>127000</xdr:rowOff>
    </xdr:from>
    <xdr:to>
      <xdr:col>10</xdr:col>
      <xdr:colOff>637540</xdr:colOff>
      <xdr:row>68</xdr:row>
      <xdr:rowOff>43734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8900" y="118872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4"/>
  <sheetViews>
    <sheetView tabSelected="1" workbookViewId="0">
      <selection activeCell="G16" sqref="G16"/>
    </sheetView>
  </sheetViews>
  <sheetFormatPr baseColWidth="10" defaultColWidth="8.83203125" defaultRowHeight="14" x14ac:dyDescent="0.15"/>
  <cols>
    <col min="1" max="2" width="2.6640625" style="4" customWidth="1"/>
    <col min="3" max="3" width="21.1640625" style="4" customWidth="1"/>
    <col min="4" max="4" width="5.83203125" style="4" customWidth="1"/>
    <col min="5" max="5" width="8.83203125" style="8" customWidth="1"/>
    <col min="6" max="6" width="9.83203125" style="8" customWidth="1"/>
    <col min="7" max="7" width="8.83203125" style="8"/>
    <col min="8" max="8" width="10.33203125" style="8" customWidth="1"/>
    <col min="9" max="9" width="10.1640625" style="18" customWidth="1"/>
    <col min="10" max="10" width="9.6640625" style="4" customWidth="1"/>
    <col min="11" max="11" width="10.5" style="4" customWidth="1"/>
    <col min="12" max="12" width="10.83203125" style="4" customWidth="1"/>
    <col min="13" max="16384" width="8.83203125" style="4"/>
  </cols>
  <sheetData>
    <row r="1" spans="1:12" ht="65" thickBot="1" x14ac:dyDescent="0.2">
      <c r="A1" s="1"/>
      <c r="B1" s="1"/>
      <c r="C1" s="1"/>
      <c r="D1" s="1"/>
      <c r="E1" s="2" t="s">
        <v>0</v>
      </c>
      <c r="F1" s="3" t="s">
        <v>1</v>
      </c>
      <c r="G1" s="3" t="s">
        <v>2</v>
      </c>
      <c r="H1" s="3" t="s">
        <v>63</v>
      </c>
      <c r="I1" s="43" t="s">
        <v>62</v>
      </c>
      <c r="J1" s="47" t="s">
        <v>61</v>
      </c>
      <c r="K1" s="46" t="s">
        <v>66</v>
      </c>
      <c r="L1" s="46" t="s">
        <v>65</v>
      </c>
    </row>
    <row r="2" spans="1:12" ht="16" x14ac:dyDescent="0.2">
      <c r="A2" s="5" t="s">
        <v>3</v>
      </c>
      <c r="D2" s="6"/>
      <c r="E2" s="7"/>
      <c r="F2" s="7"/>
      <c r="G2" s="7"/>
      <c r="H2" s="7"/>
      <c r="I2" s="55"/>
      <c r="J2" s="56"/>
      <c r="K2" s="57"/>
      <c r="L2" s="57"/>
    </row>
    <row r="3" spans="1:12" x14ac:dyDescent="0.15">
      <c r="B3" s="4" t="s">
        <v>4</v>
      </c>
      <c r="D3" s="53"/>
      <c r="E3" s="70">
        <v>200</v>
      </c>
      <c r="F3" s="7" t="s">
        <v>5</v>
      </c>
      <c r="G3" s="9"/>
      <c r="H3" s="9"/>
      <c r="I3" s="58">
        <f>SUM(H4:H8)</f>
        <v>0</v>
      </c>
      <c r="J3" s="58">
        <f>I3/($E$3*$D$11)</f>
        <v>0</v>
      </c>
      <c r="K3" s="59"/>
      <c r="L3" s="59"/>
    </row>
    <row r="4" spans="1:12" x14ac:dyDescent="0.15">
      <c r="C4" s="4" t="s">
        <v>6</v>
      </c>
      <c r="D4" s="69"/>
      <c r="E4" s="52">
        <f>$E$3*$D$11*D4</f>
        <v>0</v>
      </c>
      <c r="F4" s="7" t="s">
        <v>5</v>
      </c>
      <c r="G4" s="71"/>
      <c r="H4" s="9">
        <f>E4*G4</f>
        <v>0</v>
      </c>
      <c r="I4" s="44"/>
      <c r="J4" s="31"/>
      <c r="K4" s="41"/>
      <c r="L4" s="36"/>
    </row>
    <row r="5" spans="1:12" x14ac:dyDescent="0.15">
      <c r="C5" s="4" t="s">
        <v>59</v>
      </c>
      <c r="D5" s="69"/>
      <c r="E5" s="52">
        <f>$E$3*$D$11*D5</f>
        <v>0</v>
      </c>
      <c r="F5" s="7" t="s">
        <v>5</v>
      </c>
      <c r="G5" s="71"/>
      <c r="H5" s="9">
        <f t="shared" ref="H5:H7" si="0">E5*G5</f>
        <v>0</v>
      </c>
      <c r="I5" s="44"/>
      <c r="J5" s="31"/>
      <c r="K5" s="41"/>
      <c r="L5" s="36"/>
    </row>
    <row r="6" spans="1:12" x14ac:dyDescent="0.15">
      <c r="C6" s="4" t="s">
        <v>7</v>
      </c>
      <c r="D6" s="69"/>
      <c r="E6" s="52">
        <f t="shared" ref="E6:E8" si="1">$E$3*$D$11*D6</f>
        <v>0</v>
      </c>
      <c r="F6" s="7" t="s">
        <v>5</v>
      </c>
      <c r="G6" s="71"/>
      <c r="H6" s="9">
        <f t="shared" si="0"/>
        <v>0</v>
      </c>
      <c r="I6" s="44"/>
      <c r="J6" s="31"/>
      <c r="K6" s="41"/>
      <c r="L6" s="36"/>
    </row>
    <row r="7" spans="1:12" x14ac:dyDescent="0.15">
      <c r="C7" s="4" t="s">
        <v>60</v>
      </c>
      <c r="D7" s="69"/>
      <c r="E7" s="52">
        <f t="shared" si="1"/>
        <v>0</v>
      </c>
      <c r="F7" s="7" t="s">
        <v>5</v>
      </c>
      <c r="G7" s="71"/>
      <c r="H7" s="9">
        <f t="shared" si="0"/>
        <v>0</v>
      </c>
      <c r="I7" s="44"/>
      <c r="J7" s="31"/>
      <c r="K7" s="41"/>
      <c r="L7" s="36"/>
    </row>
    <row r="8" spans="1:12" x14ac:dyDescent="0.15">
      <c r="C8" s="4" t="s">
        <v>8</v>
      </c>
      <c r="D8" s="69"/>
      <c r="E8" s="52">
        <f t="shared" si="1"/>
        <v>0</v>
      </c>
      <c r="F8" s="7" t="s">
        <v>5</v>
      </c>
      <c r="G8" s="71"/>
      <c r="H8" s="9">
        <f t="shared" ref="H8" si="2">E8*G8</f>
        <v>0</v>
      </c>
      <c r="I8" s="44"/>
      <c r="J8" s="31"/>
      <c r="K8" s="41"/>
      <c r="L8" s="36"/>
    </row>
    <row r="9" spans="1:12" x14ac:dyDescent="0.15">
      <c r="C9" s="4" t="s">
        <v>9</v>
      </c>
      <c r="D9" s="69">
        <v>0.13</v>
      </c>
      <c r="E9" s="7"/>
      <c r="F9" s="7"/>
      <c r="G9" s="9"/>
      <c r="H9" s="9"/>
      <c r="I9" s="44"/>
      <c r="J9" s="31"/>
      <c r="K9" s="41"/>
      <c r="L9" s="36"/>
    </row>
    <row r="10" spans="1:12" x14ac:dyDescent="0.15">
      <c r="C10" s="4" t="s">
        <v>10</v>
      </c>
      <c r="D10" s="69">
        <v>0.12</v>
      </c>
      <c r="E10" s="7"/>
      <c r="F10" s="7"/>
      <c r="G10" s="9"/>
      <c r="H10" s="9"/>
      <c r="I10" s="44"/>
      <c r="J10" s="31"/>
      <c r="K10" s="41"/>
      <c r="L10" s="36"/>
    </row>
    <row r="11" spans="1:12" x14ac:dyDescent="0.15">
      <c r="A11" s="1"/>
      <c r="B11" s="1"/>
      <c r="C11" s="10" t="s">
        <v>11</v>
      </c>
      <c r="D11" s="51">
        <f>1-(D9+D10)</f>
        <v>0.75</v>
      </c>
      <c r="E11" s="7"/>
      <c r="F11" s="11"/>
      <c r="G11" s="12"/>
      <c r="H11" s="12"/>
      <c r="I11" s="45"/>
      <c r="J11" s="32"/>
      <c r="K11" s="42"/>
      <c r="L11" s="37"/>
    </row>
    <row r="12" spans="1:12" x14ac:dyDescent="0.15">
      <c r="A12" s="13"/>
      <c r="B12" s="13"/>
      <c r="C12" s="13"/>
      <c r="D12" s="14"/>
      <c r="E12" s="15"/>
      <c r="F12" s="15"/>
      <c r="G12" s="16"/>
      <c r="H12" s="16"/>
      <c r="I12" s="60"/>
      <c r="J12" s="32"/>
      <c r="K12" s="61"/>
      <c r="L12" s="37"/>
    </row>
    <row r="13" spans="1:12" ht="16" x14ac:dyDescent="0.2">
      <c r="A13" s="5" t="s">
        <v>12</v>
      </c>
      <c r="D13" s="6"/>
      <c r="E13" s="7"/>
      <c r="F13" s="7"/>
      <c r="G13" s="9"/>
      <c r="H13" s="9"/>
      <c r="I13" s="44"/>
      <c r="J13" s="31"/>
      <c r="K13" s="41"/>
      <c r="L13" s="36"/>
    </row>
    <row r="14" spans="1:12" x14ac:dyDescent="0.15">
      <c r="B14" s="4" t="s">
        <v>13</v>
      </c>
      <c r="D14" s="6"/>
      <c r="E14" s="7"/>
      <c r="F14" s="7"/>
      <c r="G14" s="9"/>
      <c r="H14" s="9"/>
      <c r="I14" s="44">
        <f>SUM(H15:H17)</f>
        <v>283.5</v>
      </c>
      <c r="J14" s="31">
        <f>I14/($E$3*$D$11)</f>
        <v>1.89</v>
      </c>
      <c r="K14" s="41">
        <v>284</v>
      </c>
      <c r="L14" s="36">
        <v>1.89</v>
      </c>
    </row>
    <row r="15" spans="1:12" x14ac:dyDescent="0.15">
      <c r="C15" s="4" t="s">
        <v>14</v>
      </c>
      <c r="D15" s="6"/>
      <c r="E15" s="70">
        <v>21</v>
      </c>
      <c r="F15" s="7" t="s">
        <v>5</v>
      </c>
      <c r="G15" s="71">
        <v>12</v>
      </c>
      <c r="H15" s="9">
        <f>G15*E15</f>
        <v>252</v>
      </c>
      <c r="I15" s="44"/>
      <c r="J15" s="31"/>
      <c r="K15" s="41"/>
      <c r="L15" s="36"/>
    </row>
    <row r="16" spans="1:12" x14ac:dyDescent="0.15">
      <c r="C16" s="4" t="s">
        <v>15</v>
      </c>
      <c r="D16" s="6"/>
      <c r="E16" s="50">
        <f>E15</f>
        <v>21</v>
      </c>
      <c r="F16" s="7" t="s">
        <v>5</v>
      </c>
      <c r="G16" s="71">
        <v>1</v>
      </c>
      <c r="H16" s="9">
        <f>G16*E16</f>
        <v>21</v>
      </c>
      <c r="I16" s="44"/>
      <c r="J16" s="31"/>
      <c r="K16" s="41"/>
      <c r="L16" s="36"/>
    </row>
    <row r="17" spans="2:12" x14ac:dyDescent="0.15">
      <c r="C17" s="4" t="s">
        <v>16</v>
      </c>
      <c r="D17" s="6"/>
      <c r="E17" s="50">
        <f>E15</f>
        <v>21</v>
      </c>
      <c r="F17" s="7" t="s">
        <v>5</v>
      </c>
      <c r="G17" s="71">
        <v>0.5</v>
      </c>
      <c r="H17" s="9">
        <f>G17*E17</f>
        <v>10.5</v>
      </c>
      <c r="I17" s="44"/>
      <c r="J17" s="31"/>
      <c r="K17" s="41"/>
      <c r="L17" s="36"/>
    </row>
    <row r="18" spans="2:12" x14ac:dyDescent="0.15">
      <c r="D18" s="6"/>
      <c r="E18" s="7"/>
      <c r="F18" s="7"/>
      <c r="G18" s="9"/>
      <c r="H18" s="9"/>
      <c r="I18" s="44"/>
      <c r="J18" s="31"/>
      <c r="K18" s="41"/>
      <c r="L18" s="36"/>
    </row>
    <row r="19" spans="2:12" x14ac:dyDescent="0.15">
      <c r="B19" s="4" t="s">
        <v>17</v>
      </c>
      <c r="D19" s="6"/>
      <c r="E19" s="7"/>
      <c r="F19" s="7"/>
      <c r="G19" s="9"/>
      <c r="H19" s="9"/>
      <c r="I19" s="44">
        <v>96.863</v>
      </c>
      <c r="J19" s="31">
        <f>I19/($E$3*$D$11)</f>
        <v>0.64575333333333329</v>
      </c>
      <c r="K19" s="41">
        <v>96.863</v>
      </c>
      <c r="L19" s="36">
        <v>0.65</v>
      </c>
    </row>
    <row r="20" spans="2:12" x14ac:dyDescent="0.15">
      <c r="B20" s="4" t="s">
        <v>18</v>
      </c>
      <c r="D20" s="6"/>
      <c r="E20" s="7"/>
      <c r="F20" s="7"/>
      <c r="G20" s="9"/>
      <c r="H20" s="9"/>
      <c r="I20" s="44">
        <f>SUM(H21:H24)</f>
        <v>168.17539062500001</v>
      </c>
      <c r="J20" s="31">
        <f>I20/($E$3*$D$11)</f>
        <v>1.1211692708333334</v>
      </c>
      <c r="K20" s="41">
        <v>168.17539062500001</v>
      </c>
      <c r="L20" s="36">
        <v>1.1200000000000001</v>
      </c>
    </row>
    <row r="21" spans="2:12" x14ac:dyDescent="0.15">
      <c r="C21" s="4" t="s">
        <v>19</v>
      </c>
      <c r="D21" s="6"/>
      <c r="E21" s="7"/>
      <c r="F21" s="7"/>
      <c r="G21" s="9"/>
      <c r="H21" s="71">
        <v>49.21875</v>
      </c>
      <c r="I21" s="54"/>
      <c r="J21" s="31"/>
      <c r="K21" s="41"/>
      <c r="L21" s="36"/>
    </row>
    <row r="22" spans="2:12" x14ac:dyDescent="0.15">
      <c r="C22" s="4" t="s">
        <v>20</v>
      </c>
      <c r="D22" s="6"/>
      <c r="E22" s="7"/>
      <c r="F22" s="7"/>
      <c r="G22" s="9"/>
      <c r="H22" s="71">
        <v>31.65</v>
      </c>
      <c r="I22" s="54"/>
      <c r="J22" s="31"/>
      <c r="K22" s="41"/>
      <c r="L22" s="36"/>
    </row>
    <row r="23" spans="2:12" x14ac:dyDescent="0.15">
      <c r="C23" s="4" t="s">
        <v>21</v>
      </c>
      <c r="D23" s="6"/>
      <c r="E23" s="7"/>
      <c r="F23" s="7"/>
      <c r="G23" s="9"/>
      <c r="H23" s="71">
        <v>3.7382812499999996</v>
      </c>
      <c r="I23" s="54"/>
      <c r="J23" s="31"/>
      <c r="K23" s="41"/>
      <c r="L23" s="36"/>
    </row>
    <row r="24" spans="2:12" x14ac:dyDescent="0.15">
      <c r="C24" s="4" t="s">
        <v>22</v>
      </c>
      <c r="D24" s="6"/>
      <c r="E24" s="7"/>
      <c r="F24" s="7"/>
      <c r="G24" s="9"/>
      <c r="H24" s="71">
        <v>83.568359375</v>
      </c>
      <c r="I24" s="54"/>
      <c r="J24" s="31"/>
      <c r="K24" s="41"/>
      <c r="L24" s="36"/>
    </row>
    <row r="25" spans="2:12" x14ac:dyDescent="0.15">
      <c r="B25" s="4" t="s">
        <v>23</v>
      </c>
      <c r="D25" s="6"/>
      <c r="E25" s="7"/>
      <c r="F25" s="7"/>
      <c r="G25" s="9"/>
      <c r="H25" s="9"/>
      <c r="I25" s="44">
        <f>SUM(H26:H28)</f>
        <v>81.5</v>
      </c>
      <c r="J25" s="31">
        <f>I25/($E$3*$D$11)</f>
        <v>0.54333333333333333</v>
      </c>
      <c r="K25" s="41">
        <v>81.5</v>
      </c>
      <c r="L25" s="36">
        <v>0.53618421052631582</v>
      </c>
    </row>
    <row r="26" spans="2:12" x14ac:dyDescent="0.15">
      <c r="C26" s="4" t="s">
        <v>24</v>
      </c>
      <c r="D26" s="6"/>
      <c r="E26" s="70">
        <v>1</v>
      </c>
      <c r="F26" s="7" t="s">
        <v>25</v>
      </c>
      <c r="G26" s="71">
        <v>6.5</v>
      </c>
      <c r="H26" s="9">
        <f>G26*E26</f>
        <v>6.5</v>
      </c>
      <c r="I26" s="44"/>
      <c r="J26" s="31"/>
      <c r="K26" s="41"/>
      <c r="L26" s="36"/>
    </row>
    <row r="27" spans="2:12" x14ac:dyDescent="0.15">
      <c r="C27" s="4" t="s">
        <v>26</v>
      </c>
      <c r="D27" s="6"/>
      <c r="E27" s="70">
        <v>1</v>
      </c>
      <c r="F27" s="7" t="s">
        <v>27</v>
      </c>
      <c r="G27" s="71">
        <v>10</v>
      </c>
      <c r="H27" s="9">
        <f>G27*E27</f>
        <v>10</v>
      </c>
      <c r="I27" s="44"/>
      <c r="J27" s="31"/>
      <c r="K27" s="41"/>
      <c r="L27" s="36"/>
    </row>
    <row r="28" spans="2:12" x14ac:dyDescent="0.15">
      <c r="C28" s="4" t="s">
        <v>28</v>
      </c>
      <c r="D28" s="6"/>
      <c r="E28" s="72">
        <v>10</v>
      </c>
      <c r="F28" s="7" t="s">
        <v>29</v>
      </c>
      <c r="G28" s="71">
        <v>6.5</v>
      </c>
      <c r="H28" s="9">
        <f>G28*E28</f>
        <v>65</v>
      </c>
      <c r="I28" s="44"/>
      <c r="J28" s="31"/>
      <c r="K28" s="41"/>
      <c r="L28" s="36"/>
    </row>
    <row r="29" spans="2:12" x14ac:dyDescent="0.15">
      <c r="B29" s="4" t="s">
        <v>30</v>
      </c>
      <c r="D29" s="6"/>
      <c r="E29" s="9"/>
      <c r="F29" s="7"/>
      <c r="G29" s="9"/>
      <c r="H29" s="9"/>
      <c r="I29" s="44">
        <f>SUM(H30:H34)</f>
        <v>155.45614446776074</v>
      </c>
      <c r="J29" s="31">
        <f>I29/($E$3*$D$11)</f>
        <v>1.0363742964517382</v>
      </c>
      <c r="K29" s="41">
        <v>155.45614446776074</v>
      </c>
      <c r="L29" s="36">
        <v>1.04</v>
      </c>
    </row>
    <row r="30" spans="2:12" x14ac:dyDescent="0.15">
      <c r="C30" s="4" t="s">
        <v>31</v>
      </c>
      <c r="D30" s="6"/>
      <c r="E30" s="71">
        <v>3.0960000000000001</v>
      </c>
      <c r="F30" s="7" t="s">
        <v>32</v>
      </c>
      <c r="G30" s="71">
        <v>2.4</v>
      </c>
      <c r="H30" s="9">
        <f>E30*G30</f>
        <v>7.4303999999999997</v>
      </c>
      <c r="I30" s="44"/>
      <c r="J30" s="31"/>
      <c r="K30" s="41"/>
      <c r="L30" s="36"/>
    </row>
    <row r="31" spans="2:12" x14ac:dyDescent="0.15">
      <c r="C31" s="4" t="s">
        <v>33</v>
      </c>
      <c r="D31" s="6"/>
      <c r="E31" s="71">
        <v>13.709870863599676</v>
      </c>
      <c r="F31" s="7" t="s">
        <v>32</v>
      </c>
      <c r="G31" s="71">
        <v>2</v>
      </c>
      <c r="H31" s="9">
        <f t="shared" ref="H31:H32" si="3">E31*G31</f>
        <v>27.419741727199352</v>
      </c>
      <c r="I31" s="44"/>
      <c r="J31" s="31"/>
      <c r="K31" s="41"/>
      <c r="L31" s="36"/>
    </row>
    <row r="32" spans="2:12" x14ac:dyDescent="0.15">
      <c r="C32" s="4" t="s">
        <v>34</v>
      </c>
      <c r="D32" s="6"/>
      <c r="E32" s="71">
        <v>8.06</v>
      </c>
      <c r="F32" s="7" t="s">
        <v>32</v>
      </c>
      <c r="G32" s="71">
        <v>2.6</v>
      </c>
      <c r="H32" s="9">
        <f t="shared" si="3"/>
        <v>20.956000000000003</v>
      </c>
      <c r="I32" s="44"/>
      <c r="J32" s="31"/>
      <c r="K32" s="41"/>
      <c r="L32" s="36"/>
    </row>
    <row r="33" spans="1:14" x14ac:dyDescent="0.15">
      <c r="C33" s="4" t="s">
        <v>35</v>
      </c>
      <c r="D33" s="6"/>
      <c r="E33" s="7"/>
      <c r="F33" s="7"/>
      <c r="G33" s="9"/>
      <c r="H33" s="71">
        <v>7.6455212590799047</v>
      </c>
      <c r="I33" s="54"/>
      <c r="J33" s="31"/>
      <c r="K33" s="41"/>
      <c r="L33" s="36"/>
    </row>
    <row r="34" spans="1:14" x14ac:dyDescent="0.15">
      <c r="C34" s="4" t="s">
        <v>36</v>
      </c>
      <c r="D34" s="6"/>
      <c r="E34" s="7"/>
      <c r="F34" s="7"/>
      <c r="G34" s="9"/>
      <c r="H34" s="71">
        <v>92.004481481481491</v>
      </c>
      <c r="I34" s="54"/>
      <c r="J34" s="31"/>
      <c r="K34" s="41"/>
      <c r="L34" s="36"/>
    </row>
    <row r="35" spans="1:14" x14ac:dyDescent="0.15">
      <c r="B35" s="4" t="s">
        <v>37</v>
      </c>
      <c r="D35" s="6"/>
      <c r="E35" s="7"/>
      <c r="F35" s="7"/>
      <c r="G35" s="9"/>
      <c r="H35" s="9"/>
      <c r="I35" s="44">
        <f>SUM(H36:H38)</f>
        <v>93.603029459241327</v>
      </c>
      <c r="J35" s="31">
        <f>I35/($E$3*$D$11)</f>
        <v>0.62402019639494222</v>
      </c>
      <c r="K35" s="41">
        <v>93.603029459241327</v>
      </c>
      <c r="L35" s="36">
        <v>0.61580940433711395</v>
      </c>
    </row>
    <row r="36" spans="1:14" x14ac:dyDescent="0.15">
      <c r="C36" s="4" t="s">
        <v>38</v>
      </c>
      <c r="D36" s="6"/>
      <c r="E36" s="73">
        <v>1.33797874630078</v>
      </c>
      <c r="F36" s="7" t="s">
        <v>39</v>
      </c>
      <c r="G36" s="71">
        <v>22</v>
      </c>
      <c r="H36" s="9">
        <f>G36*E36</f>
        <v>29.435532418617157</v>
      </c>
      <c r="I36" s="44"/>
      <c r="J36" s="31"/>
      <c r="K36" s="41"/>
      <c r="L36" s="36"/>
    </row>
    <row r="37" spans="1:14" x14ac:dyDescent="0.15">
      <c r="C37" s="4" t="s">
        <v>40</v>
      </c>
      <c r="D37" s="6"/>
      <c r="E37" s="73">
        <v>2.8388571428571434</v>
      </c>
      <c r="F37" s="7" t="s">
        <v>39</v>
      </c>
      <c r="G37" s="71">
        <v>17</v>
      </c>
      <c r="H37" s="9">
        <f t="shared" ref="H37:H38" si="4">G37*E37</f>
        <v>48.260571428571438</v>
      </c>
      <c r="I37" s="44"/>
      <c r="J37" s="31"/>
      <c r="K37" s="41"/>
      <c r="L37" s="36"/>
    </row>
    <row r="38" spans="1:14" x14ac:dyDescent="0.15">
      <c r="C38" s="4" t="s">
        <v>41</v>
      </c>
      <c r="D38" s="6"/>
      <c r="E38" s="73">
        <v>1.1362089722894808</v>
      </c>
      <c r="F38" s="7" t="s">
        <v>39</v>
      </c>
      <c r="G38" s="71">
        <v>14</v>
      </c>
      <c r="H38" s="9">
        <f t="shared" si="4"/>
        <v>15.906925612052731</v>
      </c>
      <c r="I38" s="44"/>
      <c r="J38" s="31"/>
      <c r="K38" s="41"/>
      <c r="L38" s="36"/>
    </row>
    <row r="39" spans="1:14" x14ac:dyDescent="0.15">
      <c r="B39" s="4" t="s">
        <v>42</v>
      </c>
      <c r="D39" s="6"/>
      <c r="E39" s="7"/>
      <c r="F39" s="7"/>
      <c r="G39" s="9"/>
      <c r="H39" s="9"/>
      <c r="I39" s="44">
        <f>SUM(H40:H41)</f>
        <v>715</v>
      </c>
      <c r="J39" s="31">
        <f>I39/($E$3*$D$11)</f>
        <v>4.7666666666666666</v>
      </c>
      <c r="K39" s="41">
        <v>715</v>
      </c>
      <c r="L39" s="36">
        <v>4.7699999999999996</v>
      </c>
    </row>
    <row r="40" spans="1:14" x14ac:dyDescent="0.15">
      <c r="C40" s="4" t="s">
        <v>43</v>
      </c>
      <c r="D40" s="6"/>
      <c r="E40" s="7">
        <f>E3</f>
        <v>200</v>
      </c>
      <c r="F40" s="7" t="s">
        <v>5</v>
      </c>
      <c r="G40" s="71">
        <v>0.8</v>
      </c>
      <c r="H40" s="9">
        <f>G40*E40</f>
        <v>160</v>
      </c>
      <c r="I40" s="44"/>
      <c r="J40" s="31"/>
      <c r="K40" s="41"/>
      <c r="L40" s="36"/>
    </row>
    <row r="41" spans="1:14" x14ac:dyDescent="0.15">
      <c r="C41" s="4" t="s">
        <v>44</v>
      </c>
      <c r="D41" s="6"/>
      <c r="E41" s="7">
        <f>E3*D11</f>
        <v>150</v>
      </c>
      <c r="F41" s="7" t="s">
        <v>5</v>
      </c>
      <c r="G41" s="71">
        <v>3.7</v>
      </c>
      <c r="H41" s="9">
        <f>G41*E41</f>
        <v>555</v>
      </c>
      <c r="I41" s="44"/>
      <c r="J41" s="31"/>
      <c r="K41" s="41"/>
      <c r="L41" s="36"/>
    </row>
    <row r="42" spans="1:14" x14ac:dyDescent="0.15">
      <c r="B42" s="4" t="s">
        <v>45</v>
      </c>
      <c r="D42" s="6"/>
      <c r="E42" s="7"/>
      <c r="F42" s="7"/>
      <c r="G42" s="9"/>
      <c r="H42" s="9"/>
      <c r="I42" s="44">
        <f>SUM(H43:H46)</f>
        <v>219.09237822760011</v>
      </c>
      <c r="J42" s="31">
        <f>I42/($E$3*$D$11)</f>
        <v>1.4606158548506674</v>
      </c>
      <c r="K42" s="41">
        <v>219</v>
      </c>
      <c r="L42" s="36">
        <v>1.46</v>
      </c>
    </row>
    <row r="43" spans="1:14" x14ac:dyDescent="0.15">
      <c r="C43" s="4" t="s">
        <v>46</v>
      </c>
      <c r="D43" s="6"/>
      <c r="E43" s="7">
        <v>1</v>
      </c>
      <c r="F43" s="7" t="s">
        <v>27</v>
      </c>
      <c r="G43" s="71">
        <v>120</v>
      </c>
      <c r="H43" s="9">
        <f>G43*E43</f>
        <v>120</v>
      </c>
      <c r="I43" s="44"/>
      <c r="J43" s="31"/>
      <c r="K43" s="41"/>
      <c r="L43" s="36"/>
    </row>
    <row r="44" spans="1:14" x14ac:dyDescent="0.15">
      <c r="C44" s="4" t="s">
        <v>47</v>
      </c>
      <c r="D44" s="6"/>
      <c r="E44" s="7">
        <f>$E$3*$D$11</f>
        <v>150</v>
      </c>
      <c r="F44" s="7" t="s">
        <v>5</v>
      </c>
      <c r="G44" s="74">
        <v>8.5000000000000006E-2</v>
      </c>
      <c r="H44" s="9">
        <f>G44*E44</f>
        <v>12.750000000000002</v>
      </c>
      <c r="I44" s="44"/>
      <c r="J44" s="31"/>
      <c r="K44" s="41"/>
      <c r="L44" s="36"/>
    </row>
    <row r="45" spans="1:14" x14ac:dyDescent="0.15">
      <c r="D45" s="6"/>
      <c r="E45" s="7"/>
      <c r="F45" s="7"/>
      <c r="G45" s="9"/>
      <c r="H45" s="9"/>
      <c r="I45" s="44"/>
      <c r="J45" s="31"/>
      <c r="K45" s="41"/>
      <c r="L45" s="36"/>
    </row>
    <row r="46" spans="1:14" x14ac:dyDescent="0.15">
      <c r="A46" s="1"/>
      <c r="B46" s="1"/>
      <c r="C46" s="1" t="s">
        <v>64</v>
      </c>
      <c r="D46" s="75">
        <v>0.05</v>
      </c>
      <c r="F46" s="19"/>
      <c r="G46" s="20"/>
      <c r="H46" s="20">
        <f>SUM(I14:I41,H43:H44)*D46</f>
        <v>86.342378227600108</v>
      </c>
      <c r="I46" s="45"/>
      <c r="J46" s="32"/>
      <c r="K46" s="42"/>
      <c r="L46" s="37"/>
    </row>
    <row r="47" spans="1:14" x14ac:dyDescent="0.15">
      <c r="A47" s="21" t="s">
        <v>48</v>
      </c>
      <c r="B47" s="13"/>
      <c r="C47" s="13"/>
      <c r="D47" s="13"/>
      <c r="E47" s="17"/>
      <c r="F47" s="17"/>
      <c r="G47" s="22"/>
      <c r="H47" s="22"/>
      <c r="I47" s="33">
        <f>SUM(I14:I46)</f>
        <v>1813.1899427796022</v>
      </c>
      <c r="J47" s="33">
        <f>I47/($E$3*$D$11)</f>
        <v>12.087932951864016</v>
      </c>
      <c r="K47" s="38">
        <v>1813</v>
      </c>
      <c r="L47" s="38">
        <v>12.098331860392122</v>
      </c>
      <c r="M47" s="79"/>
      <c r="N47" s="79"/>
    </row>
    <row r="48" spans="1:14" x14ac:dyDescent="0.15">
      <c r="G48" s="23"/>
      <c r="H48" s="23"/>
      <c r="I48" s="44"/>
      <c r="J48" s="34"/>
      <c r="K48" s="41"/>
      <c r="L48" s="39"/>
    </row>
    <row r="49" spans="1:12" x14ac:dyDescent="0.15">
      <c r="A49" s="4" t="s">
        <v>49</v>
      </c>
      <c r="G49" s="23"/>
      <c r="H49" s="49">
        <f>I3-I47</f>
        <v>-1813.1899427796022</v>
      </c>
      <c r="I49" s="44"/>
      <c r="J49" s="34"/>
      <c r="K49" s="41"/>
      <c r="L49" s="39"/>
    </row>
    <row r="50" spans="1:12" x14ac:dyDescent="0.15">
      <c r="A50" s="1"/>
      <c r="B50" s="1"/>
      <c r="C50" s="1"/>
      <c r="D50" s="1"/>
      <c r="E50" s="19"/>
      <c r="F50" s="19"/>
      <c r="G50" s="20"/>
      <c r="H50" s="20"/>
      <c r="I50" s="45"/>
      <c r="J50" s="35"/>
      <c r="K50" s="42"/>
      <c r="L50" s="40"/>
    </row>
    <row r="51" spans="1:12" x14ac:dyDescent="0.15">
      <c r="A51" s="24" t="s">
        <v>50</v>
      </c>
      <c r="G51" s="23"/>
      <c r="H51" s="23"/>
      <c r="I51" s="60"/>
      <c r="J51" s="34"/>
      <c r="K51" s="41"/>
      <c r="L51" s="39"/>
    </row>
    <row r="52" spans="1:12" x14ac:dyDescent="0.15">
      <c r="B52" s="4" t="s">
        <v>51</v>
      </c>
      <c r="G52" s="23"/>
      <c r="I52" s="76">
        <v>13.176454666666666</v>
      </c>
      <c r="J52" s="48">
        <f>I52/($E$3*$D$11)</f>
        <v>8.7843031111111108E-2</v>
      </c>
      <c r="K52" s="62">
        <v>13.176454666666666</v>
      </c>
      <c r="L52" s="39">
        <f>K52/($E$3*$D$11)</f>
        <v>8.7843031111111108E-2</v>
      </c>
    </row>
    <row r="53" spans="1:12" x14ac:dyDescent="0.15">
      <c r="B53" s="4" t="s">
        <v>52</v>
      </c>
      <c r="G53" s="23"/>
      <c r="I53" s="77">
        <v>198.48274133333331</v>
      </c>
      <c r="J53" s="48">
        <f>I53/($E$3*$D$11)</f>
        <v>1.3232182755555555</v>
      </c>
      <c r="K53" s="62">
        <v>198.48274133333331</v>
      </c>
      <c r="L53" s="39">
        <f>K53/($E$3*$D$11)</f>
        <v>1.3232182755555555</v>
      </c>
    </row>
    <row r="54" spans="1:12" x14ac:dyDescent="0.15">
      <c r="B54" s="4" t="s">
        <v>53</v>
      </c>
      <c r="G54" s="23"/>
      <c r="I54" s="77">
        <v>250</v>
      </c>
      <c r="J54" s="48">
        <f>I54/($E$3*$D$11)</f>
        <v>1.6666666666666667</v>
      </c>
      <c r="K54" s="62">
        <v>250</v>
      </c>
      <c r="L54" s="39">
        <f>K54/($E$3*$D$11)</f>
        <v>1.6666666666666667</v>
      </c>
    </row>
    <row r="55" spans="1:12" x14ac:dyDescent="0.15">
      <c r="B55" s="4" t="s">
        <v>54</v>
      </c>
      <c r="G55" s="23"/>
      <c r="I55" s="77">
        <f>I47*0.025</f>
        <v>45.329748569490057</v>
      </c>
      <c r="J55" s="48">
        <f>I55/($E$3*$D$11)</f>
        <v>0.30219832379660039</v>
      </c>
      <c r="K55" s="62">
        <f>K47*0.025</f>
        <v>45.325000000000003</v>
      </c>
      <c r="L55" s="39">
        <f>K55/($E$3*$D$11)</f>
        <v>0.30216666666666669</v>
      </c>
    </row>
    <row r="56" spans="1:12" x14ac:dyDescent="0.15">
      <c r="B56" s="4" t="s">
        <v>55</v>
      </c>
      <c r="G56" s="23"/>
      <c r="I56" s="78">
        <f>I47*0.05</f>
        <v>90.659497138980115</v>
      </c>
      <c r="J56" s="48">
        <f>I56/($E$3*$D$11)</f>
        <v>0.60439664759320078</v>
      </c>
      <c r="K56" s="62">
        <f>K47*0.05</f>
        <v>90.65</v>
      </c>
      <c r="L56" s="39">
        <f>K56/($E$3*$D$11)</f>
        <v>0.60433333333333339</v>
      </c>
    </row>
    <row r="57" spans="1:12" x14ac:dyDescent="0.15">
      <c r="A57" s="1"/>
      <c r="B57" s="1"/>
      <c r="C57" s="1"/>
      <c r="D57" s="1"/>
      <c r="E57" s="19"/>
      <c r="F57" s="19"/>
      <c r="G57" s="20"/>
      <c r="H57" s="20"/>
      <c r="I57" s="60"/>
      <c r="J57" s="35"/>
      <c r="K57" s="42"/>
      <c r="L57" s="40"/>
    </row>
    <row r="58" spans="1:12" x14ac:dyDescent="0.15">
      <c r="A58" s="21" t="s">
        <v>56</v>
      </c>
      <c r="B58" s="13"/>
      <c r="C58" s="13"/>
      <c r="D58" s="13"/>
      <c r="E58" s="17"/>
      <c r="F58" s="17"/>
      <c r="G58" s="22"/>
      <c r="H58" s="22"/>
      <c r="I58" s="33">
        <f>SUM(I52:I57)</f>
        <v>597.64844170847016</v>
      </c>
      <c r="J58" s="63">
        <f>I58/($E$3*$D$11)</f>
        <v>3.9843229447231345</v>
      </c>
      <c r="K58" s="38">
        <f>SUM(K52:K57)</f>
        <v>597.63419599999997</v>
      </c>
      <c r="L58" s="64">
        <f>K58/($E$3*$D$11)</f>
        <v>3.9842279733333332</v>
      </c>
    </row>
    <row r="59" spans="1:12" x14ac:dyDescent="0.15">
      <c r="A59" s="1"/>
      <c r="B59" s="1"/>
      <c r="C59" s="1"/>
      <c r="D59" s="1"/>
      <c r="E59" s="19"/>
      <c r="F59" s="19"/>
      <c r="G59" s="20"/>
      <c r="H59" s="20"/>
      <c r="I59" s="63"/>
      <c r="J59" s="63"/>
      <c r="K59" s="64"/>
      <c r="L59" s="64"/>
    </row>
    <row r="60" spans="1:12" x14ac:dyDescent="0.15">
      <c r="A60" s="21" t="s">
        <v>57</v>
      </c>
      <c r="B60" s="13"/>
      <c r="C60" s="13"/>
      <c r="D60" s="13"/>
      <c r="E60" s="17"/>
      <c r="F60" s="17"/>
      <c r="G60" s="22"/>
      <c r="H60" s="22"/>
      <c r="I60" s="33">
        <f>I47+I58</f>
        <v>2410.8383844880723</v>
      </c>
      <c r="J60" s="63">
        <f>I60/($E$3*$D$11)</f>
        <v>16.072255896587148</v>
      </c>
      <c r="K60" s="38">
        <f>K47+K58</f>
        <v>2410.634196</v>
      </c>
      <c r="L60" s="64">
        <f>K60/($E$3*$D$11)</f>
        <v>16.070894639999999</v>
      </c>
    </row>
    <row r="61" spans="1:12" x14ac:dyDescent="0.15">
      <c r="G61" s="23"/>
      <c r="H61" s="23"/>
      <c r="I61" s="58"/>
      <c r="J61" s="63"/>
      <c r="K61" s="59"/>
      <c r="L61" s="64"/>
    </row>
    <row r="62" spans="1:12" ht="17" thickBot="1" x14ac:dyDescent="0.25">
      <c r="A62" s="25" t="s">
        <v>58</v>
      </c>
      <c r="B62" s="26"/>
      <c r="C62" s="26"/>
      <c r="D62" s="26"/>
      <c r="E62" s="27"/>
      <c r="F62" s="27"/>
      <c r="G62" s="28"/>
      <c r="H62" s="28"/>
      <c r="I62" s="68">
        <f>I3-I60</f>
        <v>-2410.8383844880723</v>
      </c>
      <c r="J62" s="65">
        <f>I62/($E$3*$D$11)</f>
        <v>-16.072255896587148</v>
      </c>
      <c r="K62" s="66"/>
      <c r="L62" s="67"/>
    </row>
    <row r="63" spans="1:12" x14ac:dyDescent="0.15">
      <c r="G63" s="23"/>
      <c r="H63" s="23"/>
      <c r="K63" s="29"/>
    </row>
    <row r="64" spans="1:12" x14ac:dyDescent="0.15">
      <c r="G64" s="23"/>
      <c r="H64" s="23"/>
      <c r="K64" s="30"/>
    </row>
    <row r="65" spans="1:12" x14ac:dyDescent="0.15">
      <c r="G65" s="23"/>
      <c r="H65" s="23"/>
    </row>
    <row r="66" spans="1:12" x14ac:dyDescent="0.15">
      <c r="G66" s="23"/>
      <c r="H66" s="23"/>
    </row>
    <row r="67" spans="1:12" x14ac:dyDescent="0.15">
      <c r="G67" s="23"/>
      <c r="H67" s="23"/>
    </row>
    <row r="68" spans="1:12" x14ac:dyDescent="0.15">
      <c r="G68" s="23"/>
      <c r="H68" s="23"/>
    </row>
    <row r="69" spans="1:12" x14ac:dyDescent="0.15">
      <c r="G69" s="23"/>
      <c r="H69" s="23"/>
    </row>
    <row r="70" spans="1:12" ht="28" customHeight="1" x14ac:dyDescent="0.15">
      <c r="A70" s="80" t="s">
        <v>67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</row>
    <row r="71" spans="1:12" x14ac:dyDescent="0.15">
      <c r="G71" s="23"/>
      <c r="H71" s="23"/>
    </row>
    <row r="72" spans="1:12" x14ac:dyDescent="0.15">
      <c r="G72" s="23"/>
      <c r="H72" s="23"/>
    </row>
    <row r="73" spans="1:12" x14ac:dyDescent="0.15">
      <c r="G73" s="23"/>
      <c r="H73" s="23"/>
    </row>
    <row r="74" spans="1:12" x14ac:dyDescent="0.15">
      <c r="G74" s="23"/>
      <c r="H74" s="23"/>
    </row>
    <row r="75" spans="1:12" x14ac:dyDescent="0.15">
      <c r="G75" s="23"/>
      <c r="H75" s="23"/>
    </row>
    <row r="76" spans="1:12" x14ac:dyDescent="0.15">
      <c r="G76" s="23"/>
      <c r="H76" s="23"/>
    </row>
    <row r="77" spans="1:12" x14ac:dyDescent="0.15">
      <c r="G77" s="23"/>
      <c r="H77" s="23"/>
    </row>
    <row r="78" spans="1:12" x14ac:dyDescent="0.15">
      <c r="G78" s="23"/>
      <c r="H78" s="23"/>
    </row>
    <row r="79" spans="1:12" x14ac:dyDescent="0.15">
      <c r="G79" s="23"/>
      <c r="H79" s="23"/>
    </row>
    <row r="80" spans="1:12" x14ac:dyDescent="0.15">
      <c r="G80" s="23"/>
      <c r="H80" s="23"/>
    </row>
    <row r="81" spans="7:8" x14ac:dyDescent="0.15">
      <c r="G81" s="23"/>
      <c r="H81" s="23"/>
    </row>
    <row r="82" spans="7:8" x14ac:dyDescent="0.15">
      <c r="G82" s="23"/>
      <c r="H82" s="23"/>
    </row>
    <row r="83" spans="7:8" x14ac:dyDescent="0.15">
      <c r="G83" s="23"/>
      <c r="H83" s="23"/>
    </row>
    <row r="84" spans="7:8" x14ac:dyDescent="0.15">
      <c r="G84" s="23"/>
      <c r="H84" s="23"/>
    </row>
    <row r="85" spans="7:8" x14ac:dyDescent="0.15">
      <c r="G85" s="23"/>
      <c r="H85" s="23"/>
    </row>
    <row r="86" spans="7:8" x14ac:dyDescent="0.15">
      <c r="G86" s="23"/>
      <c r="H86" s="23"/>
    </row>
    <row r="87" spans="7:8" x14ac:dyDescent="0.15">
      <c r="G87" s="23"/>
      <c r="H87" s="23"/>
    </row>
    <row r="88" spans="7:8" x14ac:dyDescent="0.15">
      <c r="G88" s="23"/>
      <c r="H88" s="23"/>
    </row>
    <row r="89" spans="7:8" x14ac:dyDescent="0.15">
      <c r="G89" s="23"/>
      <c r="H89" s="23"/>
    </row>
    <row r="90" spans="7:8" x14ac:dyDescent="0.15">
      <c r="G90" s="23"/>
      <c r="H90" s="23"/>
    </row>
    <row r="91" spans="7:8" x14ac:dyDescent="0.15">
      <c r="G91" s="23"/>
      <c r="H91" s="23"/>
    </row>
    <row r="92" spans="7:8" x14ac:dyDescent="0.15">
      <c r="G92" s="23"/>
      <c r="H92" s="23"/>
    </row>
    <row r="93" spans="7:8" x14ac:dyDescent="0.15">
      <c r="G93" s="23"/>
      <c r="H93" s="23"/>
    </row>
    <row r="94" spans="7:8" x14ac:dyDescent="0.15">
      <c r="G94" s="23"/>
      <c r="H94" s="23"/>
    </row>
    <row r="95" spans="7:8" x14ac:dyDescent="0.15">
      <c r="G95" s="23"/>
      <c r="H95" s="23"/>
    </row>
    <row r="96" spans="7:8" x14ac:dyDescent="0.15">
      <c r="G96" s="23"/>
      <c r="H96" s="23"/>
    </row>
    <row r="97" spans="7:8" x14ac:dyDescent="0.15">
      <c r="G97" s="23"/>
      <c r="H97" s="23"/>
    </row>
    <row r="98" spans="7:8" x14ac:dyDescent="0.15">
      <c r="G98" s="23"/>
      <c r="H98" s="23"/>
    </row>
    <row r="99" spans="7:8" x14ac:dyDescent="0.15">
      <c r="G99" s="23"/>
      <c r="H99" s="23"/>
    </row>
    <row r="100" spans="7:8" x14ac:dyDescent="0.15">
      <c r="G100" s="23"/>
      <c r="H100" s="23"/>
    </row>
    <row r="101" spans="7:8" x14ac:dyDescent="0.15">
      <c r="G101" s="23"/>
      <c r="H101" s="23"/>
    </row>
    <row r="102" spans="7:8" x14ac:dyDescent="0.15">
      <c r="G102" s="23"/>
      <c r="H102" s="23"/>
    </row>
    <row r="103" spans="7:8" x14ac:dyDescent="0.15">
      <c r="G103" s="23"/>
      <c r="H103" s="23"/>
    </row>
    <row r="104" spans="7:8" x14ac:dyDescent="0.15">
      <c r="G104" s="23"/>
      <c r="H104" s="23"/>
    </row>
    <row r="105" spans="7:8" x14ac:dyDescent="0.15">
      <c r="G105" s="23"/>
      <c r="H105" s="23"/>
    </row>
    <row r="106" spans="7:8" x14ac:dyDescent="0.15">
      <c r="G106" s="23"/>
      <c r="H106" s="23"/>
    </row>
    <row r="107" spans="7:8" x14ac:dyDescent="0.15">
      <c r="G107" s="23"/>
      <c r="H107" s="23"/>
    </row>
    <row r="108" spans="7:8" x14ac:dyDescent="0.15">
      <c r="G108" s="23"/>
      <c r="H108" s="23"/>
    </row>
    <row r="109" spans="7:8" x14ac:dyDescent="0.15">
      <c r="G109" s="23"/>
      <c r="H109" s="23"/>
    </row>
    <row r="110" spans="7:8" x14ac:dyDescent="0.15">
      <c r="G110" s="23"/>
      <c r="H110" s="23"/>
    </row>
    <row r="111" spans="7:8" x14ac:dyDescent="0.15">
      <c r="G111" s="23"/>
      <c r="H111" s="23"/>
    </row>
    <row r="112" spans="7:8" x14ac:dyDescent="0.15">
      <c r="G112" s="23"/>
      <c r="H112" s="23"/>
    </row>
    <row r="113" spans="7:8" x14ac:dyDescent="0.15">
      <c r="G113" s="23"/>
      <c r="H113" s="23"/>
    </row>
    <row r="114" spans="7:8" x14ac:dyDescent="0.15">
      <c r="G114" s="23"/>
      <c r="H114" s="23"/>
    </row>
  </sheetData>
  <sheetProtection password="B552" sheet="1" objects="1" scenarios="1" selectLockedCells="1"/>
  <mergeCells count="1">
    <mergeCell ref="A70:L70"/>
  </mergeCells>
  <phoneticPr fontId="3" type="noConversion"/>
  <pageMargins left="0.45" right="0.45" top="0.75" bottom="0.75" header="0.3" footer="0.3"/>
  <pageSetup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Non-irrigated Red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</dc:creator>
  <cp:lastModifiedBy>Microsoft Office User</cp:lastModifiedBy>
  <dcterms:created xsi:type="dcterms:W3CDTF">2016-04-22T13:23:56Z</dcterms:created>
  <dcterms:modified xsi:type="dcterms:W3CDTF">2016-05-17T14:44:46Z</dcterms:modified>
</cp:coreProperties>
</file>