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Stuff\Crop Compare\"/>
    </mc:Choice>
  </mc:AlternateContent>
  <xr:revisionPtr revIDLastSave="0" documentId="8_{BDDE2227-88A2-4818-B9E5-13C5F462C5DD}" xr6:coauthVersionLast="36" xr6:coauthVersionMax="36" xr10:uidLastSave="{00000000-0000-0000-0000-000000000000}"/>
  <bookViews>
    <workbookView xWindow="0" yWindow="0" windowWidth="28665" windowHeight="11895" tabRatio="782" xr2:uid="{00000000-000D-0000-FFFF-FFFF00000000}"/>
  </bookViews>
  <sheets>
    <sheet name="Intro" sheetId="21" r:id="rId1"/>
    <sheet name="South Valley" sheetId="41" r:id="rId2"/>
    <sheet name="North Valley" sheetId="40" r:id="rId3"/>
    <sheet name="South East" sheetId="39" r:id="rId4"/>
    <sheet name="North East" sheetId="38" r:id="rId5"/>
    <sheet name="East Cent." sheetId="37" r:id="rId6"/>
    <sheet name="South Cent." sheetId="35" r:id="rId7"/>
    <sheet name="North Cent." sheetId="36" r:id="rId8"/>
    <sheet name="South West" sheetId="34" r:id="rId9"/>
    <sheet name="North West" sheetId="15" r:id="rId10"/>
  </sheets>
  <definedNames>
    <definedName name="EC_Crops" localSheetId="5">'East Cent.'!$B$8:$R$8</definedName>
    <definedName name="NC_Crops" localSheetId="7">'North Cent.'!$B$8:$S$8</definedName>
    <definedName name="NE_Crops" localSheetId="4">'North East'!$B$8:$Q$8</definedName>
    <definedName name="NV_Crops" localSheetId="2">'North Valley'!$B$8:$O$8</definedName>
    <definedName name="NW_Crops">'North West'!$B$8:$R$8</definedName>
    <definedName name="_xlnm.Print_Area" localSheetId="5">'East Cent.'!$A$1:$L$33</definedName>
    <definedName name="_xlnm.Print_Area" localSheetId="0">Intro!$B$1:$K$31</definedName>
    <definedName name="_xlnm.Print_Area" localSheetId="7">'North Cent.'!$A$1:$L$33</definedName>
    <definedName name="_xlnm.Print_Area" localSheetId="4">'North East'!$A$1:$L$33</definedName>
    <definedName name="_xlnm.Print_Area" localSheetId="2">'North Valley'!$A$1:$L$33</definedName>
    <definedName name="_xlnm.Print_Area" localSheetId="9">'North West'!$A$1:$L$33</definedName>
    <definedName name="_xlnm.Print_Area" localSheetId="6">'South Cent.'!$A$1:$L$33</definedName>
    <definedName name="_xlnm.Print_Area" localSheetId="3">'South East'!$A$1:$L$33</definedName>
    <definedName name="_xlnm.Print_Area" localSheetId="1">'South Valley'!$A$1:$J$33</definedName>
    <definedName name="_xlnm.Print_Area" localSheetId="8">'South West'!$A$1:$L$33</definedName>
    <definedName name="SC_Crops" localSheetId="6">'South Cent.'!$B$8:$S$8</definedName>
    <definedName name="SE_Crops" localSheetId="3">'South East'!$B$8:$P$8</definedName>
    <definedName name="SV_Crops" localSheetId="1">'South Valley'!$B$8:$J$8</definedName>
    <definedName name="SW_Crops" localSheetId="8">'South West'!$B$8:$S$8</definedName>
  </definedNames>
  <calcPr calcId="191029"/>
</workbook>
</file>

<file path=xl/calcChain.xml><?xml version="1.0" encoding="utf-8"?>
<calcChain xmlns="http://schemas.openxmlformats.org/spreadsheetml/2006/main">
  <c r="AN6" i="35" l="1"/>
  <c r="AN11" i="35" s="1"/>
  <c r="AN4" i="35"/>
  <c r="N24" i="35"/>
  <c r="N25" i="35" s="1"/>
  <c r="AN7" i="35" l="1"/>
  <c r="J24" i="41" l="1"/>
  <c r="J25" i="41" s="1"/>
  <c r="I24" i="41"/>
  <c r="I25" i="41" s="1"/>
  <c r="H24" i="41"/>
  <c r="H25" i="41" s="1"/>
  <c r="G24" i="41"/>
  <c r="G25" i="41" s="1"/>
  <c r="F24" i="41"/>
  <c r="F25" i="41" s="1"/>
  <c r="E24" i="41"/>
  <c r="E25" i="41" s="1"/>
  <c r="D24" i="41"/>
  <c r="D25" i="41" s="1"/>
  <c r="C24" i="41"/>
  <c r="C25" i="41" s="1"/>
  <c r="B24" i="41"/>
  <c r="B25" i="41" s="1"/>
  <c r="AH15" i="41"/>
  <c r="AF15" i="41"/>
  <c r="AE15" i="41"/>
  <c r="AI6" i="41"/>
  <c r="AI11" i="41" s="1"/>
  <c r="AH6" i="41"/>
  <c r="AH7" i="41" s="1"/>
  <c r="AG6" i="41"/>
  <c r="AG7" i="41" s="1"/>
  <c r="AF6" i="41"/>
  <c r="AF11" i="41" s="1"/>
  <c r="AE6" i="41"/>
  <c r="AE7" i="41" s="1"/>
  <c r="AD6" i="41"/>
  <c r="AD7" i="41" s="1"/>
  <c r="AC6" i="41"/>
  <c r="AC7" i="41" s="1"/>
  <c r="AB6" i="41"/>
  <c r="AB7" i="41" s="1"/>
  <c r="AA6" i="41"/>
  <c r="AA11" i="41" s="1"/>
  <c r="F6" i="41"/>
  <c r="C6" i="41"/>
  <c r="AI4" i="41"/>
  <c r="AH4" i="41"/>
  <c r="AG4" i="41"/>
  <c r="AF4" i="41"/>
  <c r="AE4" i="41"/>
  <c r="AD4" i="41"/>
  <c r="AC4" i="41"/>
  <c r="AB4" i="41"/>
  <c r="AA4" i="41"/>
  <c r="C4" i="41"/>
  <c r="O24" i="40"/>
  <c r="O25" i="40" s="1"/>
  <c r="N24" i="40"/>
  <c r="N25" i="40" s="1"/>
  <c r="M24" i="40"/>
  <c r="M25" i="40" s="1"/>
  <c r="L24" i="40"/>
  <c r="L25" i="40" s="1"/>
  <c r="K24" i="40"/>
  <c r="K25" i="40" s="1"/>
  <c r="J24" i="40"/>
  <c r="J25" i="40" s="1"/>
  <c r="I24" i="40"/>
  <c r="I25" i="40" s="1"/>
  <c r="H24" i="40"/>
  <c r="H25" i="40" s="1"/>
  <c r="G24" i="40"/>
  <c r="G25" i="40" s="1"/>
  <c r="F24" i="40"/>
  <c r="F25" i="40" s="1"/>
  <c r="E24" i="40"/>
  <c r="E25" i="40" s="1"/>
  <c r="D24" i="40"/>
  <c r="D25" i="40" s="1"/>
  <c r="C24" i="40"/>
  <c r="C25" i="40" s="1"/>
  <c r="B24" i="40"/>
  <c r="B25" i="40" s="1"/>
  <c r="AM15" i="40"/>
  <c r="AL15" i="40"/>
  <c r="AJ15" i="40"/>
  <c r="AG15" i="40"/>
  <c r="AF15" i="40"/>
  <c r="AN6" i="40"/>
  <c r="AN7" i="40" s="1"/>
  <c r="AM6" i="40"/>
  <c r="AM7" i="40" s="1"/>
  <c r="AL6" i="40"/>
  <c r="AL7" i="40" s="1"/>
  <c r="AK6" i="40"/>
  <c r="AK11" i="40" s="1"/>
  <c r="AJ6" i="40"/>
  <c r="AJ7" i="40" s="1"/>
  <c r="AJ11" i="40"/>
  <c r="AI6" i="40"/>
  <c r="AI11" i="40" s="1"/>
  <c r="AH6" i="40"/>
  <c r="AH7" i="40" s="1"/>
  <c r="AG6" i="40"/>
  <c r="AG11" i="40" s="1"/>
  <c r="AF6" i="40"/>
  <c r="AF11" i="40" s="1"/>
  <c r="AE6" i="40"/>
  <c r="AE7" i="40" s="1"/>
  <c r="AD6" i="40"/>
  <c r="AD7" i="40" s="1"/>
  <c r="AC6" i="40"/>
  <c r="AC11" i="40" s="1"/>
  <c r="AB6" i="40"/>
  <c r="AB7" i="40" s="1"/>
  <c r="AA6" i="40"/>
  <c r="AA7" i="40" s="1"/>
  <c r="F6" i="40"/>
  <c r="C6" i="40"/>
  <c r="AN4" i="40"/>
  <c r="AM4" i="40"/>
  <c r="AL4" i="40"/>
  <c r="AK4" i="40"/>
  <c r="AJ4" i="40"/>
  <c r="AI4" i="40"/>
  <c r="AH4" i="40"/>
  <c r="AG4" i="40"/>
  <c r="AF4" i="40"/>
  <c r="AE4" i="40"/>
  <c r="AD4" i="40"/>
  <c r="AC4" i="40"/>
  <c r="AB4" i="40"/>
  <c r="AA4" i="40"/>
  <c r="C4" i="40"/>
  <c r="P24" i="39"/>
  <c r="P25" i="39" s="1"/>
  <c r="O24" i="39"/>
  <c r="O25" i="39" s="1"/>
  <c r="N24" i="39"/>
  <c r="N25" i="39" s="1"/>
  <c r="M24" i="39"/>
  <c r="M25" i="39" s="1"/>
  <c r="L24" i="39"/>
  <c r="L25" i="39" s="1"/>
  <c r="K24" i="39"/>
  <c r="K25" i="39" s="1"/>
  <c r="J24" i="39"/>
  <c r="J25" i="39" s="1"/>
  <c r="I24" i="39"/>
  <c r="I25" i="39" s="1"/>
  <c r="H24" i="39"/>
  <c r="H25" i="39" s="1"/>
  <c r="G24" i="39"/>
  <c r="G25" i="39" s="1"/>
  <c r="F24" i="39"/>
  <c r="F25" i="39" s="1"/>
  <c r="E24" i="39"/>
  <c r="E25" i="39" s="1"/>
  <c r="D24" i="39"/>
  <c r="D25" i="39" s="1"/>
  <c r="C24" i="39"/>
  <c r="C25" i="39" s="1"/>
  <c r="B24" i="39"/>
  <c r="B25" i="39" s="1"/>
  <c r="AN15" i="39"/>
  <c r="AM15" i="39"/>
  <c r="AL15" i="39"/>
  <c r="AK15" i="39"/>
  <c r="AJ15" i="39"/>
  <c r="AI15" i="39"/>
  <c r="AH15" i="39"/>
  <c r="AG15" i="39"/>
  <c r="AD15" i="39"/>
  <c r="AC15" i="39"/>
  <c r="AB15" i="39"/>
  <c r="AO6" i="39"/>
  <c r="AO11" i="39" s="1"/>
  <c r="AN6" i="39"/>
  <c r="AM6" i="39"/>
  <c r="AM7" i="39" s="1"/>
  <c r="AL6" i="39"/>
  <c r="AL11" i="39" s="1"/>
  <c r="AK6" i="39"/>
  <c r="AK7" i="39" s="1"/>
  <c r="AJ6" i="39"/>
  <c r="AJ11" i="39" s="1"/>
  <c r="AI6" i="39"/>
  <c r="AI7" i="39" s="1"/>
  <c r="AH6" i="39"/>
  <c r="AH7" i="39" s="1"/>
  <c r="AG6" i="39"/>
  <c r="AG11" i="39" s="1"/>
  <c r="AF6" i="39"/>
  <c r="AF11" i="39" s="1"/>
  <c r="AE6" i="39"/>
  <c r="AE11" i="39" s="1"/>
  <c r="AD6" i="39"/>
  <c r="AD11" i="39" s="1"/>
  <c r="AC6" i="39"/>
  <c r="AC7" i="39" s="1"/>
  <c r="AB6" i="39"/>
  <c r="AB11" i="39" s="1"/>
  <c r="AA6" i="39"/>
  <c r="AA11" i="39" s="1"/>
  <c r="F6" i="39"/>
  <c r="F10" i="39" s="1"/>
  <c r="F11" i="39" s="1"/>
  <c r="C6" i="39"/>
  <c r="AO4" i="39"/>
  <c r="AN4" i="39"/>
  <c r="AM4" i="39"/>
  <c r="AL4" i="39"/>
  <c r="AK4" i="39"/>
  <c r="AJ4" i="39"/>
  <c r="AI4" i="39"/>
  <c r="AH4" i="39"/>
  <c r="AG4" i="39"/>
  <c r="AF4" i="39"/>
  <c r="AE4" i="39"/>
  <c r="AD4" i="39"/>
  <c r="AC4" i="39"/>
  <c r="AB4" i="39"/>
  <c r="AA4" i="39"/>
  <c r="C4" i="39"/>
  <c r="Q24" i="38"/>
  <c r="Q25" i="38" s="1"/>
  <c r="P24" i="38"/>
  <c r="P25" i="38" s="1"/>
  <c r="O24" i="38"/>
  <c r="O25" i="38" s="1"/>
  <c r="N24" i="38"/>
  <c r="N25" i="38" s="1"/>
  <c r="M24" i="38"/>
  <c r="M25" i="38" s="1"/>
  <c r="L24" i="38"/>
  <c r="L25" i="38" s="1"/>
  <c r="K24" i="38"/>
  <c r="K25" i="38" s="1"/>
  <c r="J24" i="38"/>
  <c r="J25" i="38" s="1"/>
  <c r="I24" i="38"/>
  <c r="I25" i="38" s="1"/>
  <c r="H24" i="38"/>
  <c r="H25" i="38" s="1"/>
  <c r="G24" i="38"/>
  <c r="G25" i="38" s="1"/>
  <c r="F24" i="38"/>
  <c r="F25" i="38" s="1"/>
  <c r="E24" i="38"/>
  <c r="E25" i="38" s="1"/>
  <c r="D24" i="38"/>
  <c r="D25" i="38" s="1"/>
  <c r="C24" i="38"/>
  <c r="C25" i="38" s="1"/>
  <c r="B24" i="38"/>
  <c r="B25" i="38" s="1"/>
  <c r="AP15" i="38"/>
  <c r="AO15" i="38"/>
  <c r="AN15" i="38"/>
  <c r="AM15" i="38"/>
  <c r="AL15" i="38"/>
  <c r="AK15" i="38"/>
  <c r="AJ15" i="38"/>
  <c r="AI15" i="38"/>
  <c r="AH15" i="38"/>
  <c r="AG15" i="38"/>
  <c r="AF15" i="38"/>
  <c r="AE15" i="38"/>
  <c r="AD15" i="38"/>
  <c r="AC15" i="38"/>
  <c r="AP6" i="38"/>
  <c r="AP11" i="38" s="1"/>
  <c r="AO6" i="38"/>
  <c r="AO11" i="38" s="1"/>
  <c r="AO7" i="38"/>
  <c r="AN6" i="38"/>
  <c r="AN11" i="38" s="1"/>
  <c r="AM6" i="38"/>
  <c r="AM11" i="38" s="1"/>
  <c r="AL6" i="38"/>
  <c r="AL11" i="38" s="1"/>
  <c r="AK6" i="38"/>
  <c r="AK11" i="38" s="1"/>
  <c r="AJ6" i="38"/>
  <c r="AJ7" i="38" s="1"/>
  <c r="AI6" i="38"/>
  <c r="AI7" i="38" s="1"/>
  <c r="AH6" i="38"/>
  <c r="AH11" i="38" s="1"/>
  <c r="AG6" i="38"/>
  <c r="AG7" i="38" s="1"/>
  <c r="AF6" i="38"/>
  <c r="AF7" i="38" s="1"/>
  <c r="AE6" i="38"/>
  <c r="AE7" i="38" s="1"/>
  <c r="AD6" i="38"/>
  <c r="AD11" i="38" s="1"/>
  <c r="AC6" i="38"/>
  <c r="AC11" i="38" s="1"/>
  <c r="AB6" i="38"/>
  <c r="AB11" i="38" s="1"/>
  <c r="AA6" i="38"/>
  <c r="AA11" i="38" s="1"/>
  <c r="F6" i="38"/>
  <c r="B10" i="38" s="1"/>
  <c r="B11" i="38" s="1"/>
  <c r="C6" i="38"/>
  <c r="AP4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C4" i="38"/>
  <c r="R24" i="37"/>
  <c r="R25" i="37" s="1"/>
  <c r="Q24" i="37"/>
  <c r="Q25" i="37" s="1"/>
  <c r="P24" i="37"/>
  <c r="P25" i="37" s="1"/>
  <c r="O24" i="37"/>
  <c r="O25" i="37" s="1"/>
  <c r="N24" i="37"/>
  <c r="N25" i="37" s="1"/>
  <c r="M24" i="37"/>
  <c r="M25" i="37" s="1"/>
  <c r="L24" i="37"/>
  <c r="L25" i="37" s="1"/>
  <c r="K24" i="37"/>
  <c r="K25" i="37" s="1"/>
  <c r="J24" i="37"/>
  <c r="J25" i="37" s="1"/>
  <c r="I24" i="37"/>
  <c r="I25" i="37" s="1"/>
  <c r="H24" i="37"/>
  <c r="H25" i="37" s="1"/>
  <c r="G24" i="37"/>
  <c r="G25" i="37" s="1"/>
  <c r="F24" i="37"/>
  <c r="F25" i="37" s="1"/>
  <c r="E24" i="37"/>
  <c r="E25" i="37" s="1"/>
  <c r="D24" i="37"/>
  <c r="D25" i="37" s="1"/>
  <c r="C24" i="37"/>
  <c r="C25" i="37" s="1"/>
  <c r="B24" i="37"/>
  <c r="B25" i="37" s="1"/>
  <c r="AQ15" i="37"/>
  <c r="AP15" i="37"/>
  <c r="AO15" i="37"/>
  <c r="AN15" i="37"/>
  <c r="AM15" i="37"/>
  <c r="AL15" i="37"/>
  <c r="AK15" i="37"/>
  <c r="AJ15" i="37"/>
  <c r="AI15" i="37"/>
  <c r="AH15" i="37"/>
  <c r="AG15" i="37"/>
  <c r="AD15" i="37"/>
  <c r="AC15" i="37"/>
  <c r="AB15" i="37"/>
  <c r="AQ6" i="37"/>
  <c r="AQ7" i="37" s="1"/>
  <c r="AP6" i="37"/>
  <c r="AP11" i="37" s="1"/>
  <c r="AO6" i="37"/>
  <c r="AO7" i="37" s="1"/>
  <c r="AN6" i="37"/>
  <c r="AN7" i="37" s="1"/>
  <c r="AM6" i="37"/>
  <c r="AM7" i="37" s="1"/>
  <c r="AL6" i="37"/>
  <c r="AL11" i="37" s="1"/>
  <c r="AK6" i="37"/>
  <c r="AK7" i="37" s="1"/>
  <c r="AJ6" i="37"/>
  <c r="AJ11" i="37" s="1"/>
  <c r="AI6" i="37"/>
  <c r="AI7" i="37" s="1"/>
  <c r="AH6" i="37"/>
  <c r="AH11" i="37" s="1"/>
  <c r="AG6" i="37"/>
  <c r="AG11" i="37" s="1"/>
  <c r="AF6" i="37"/>
  <c r="AF7" i="37" s="1"/>
  <c r="AE6" i="37"/>
  <c r="AE11" i="37" s="1"/>
  <c r="AD6" i="37"/>
  <c r="AD11" i="37" s="1"/>
  <c r="AD7" i="37"/>
  <c r="AC6" i="37"/>
  <c r="AC7" i="37" s="1"/>
  <c r="AB6" i="37"/>
  <c r="AB11" i="37" s="1"/>
  <c r="AA6" i="37"/>
  <c r="AA11" i="37" s="1"/>
  <c r="F6" i="37"/>
  <c r="F10" i="37" s="1"/>
  <c r="F11" i="37" s="1"/>
  <c r="C6" i="37"/>
  <c r="AQ4" i="37"/>
  <c r="AP4" i="37"/>
  <c r="AO4" i="37"/>
  <c r="AN4" i="37"/>
  <c r="AM4" i="37"/>
  <c r="AL4" i="37"/>
  <c r="AK4" i="37"/>
  <c r="AJ4" i="37"/>
  <c r="AI4" i="37"/>
  <c r="AH4" i="37"/>
  <c r="AG4" i="37"/>
  <c r="AF4" i="37"/>
  <c r="AE4" i="37"/>
  <c r="AD4" i="37"/>
  <c r="AC4" i="37"/>
  <c r="AB4" i="37"/>
  <c r="AA4" i="37"/>
  <c r="C4" i="37"/>
  <c r="S24" i="36"/>
  <c r="S25" i="36" s="1"/>
  <c r="R24" i="36"/>
  <c r="R25" i="36" s="1"/>
  <c r="Q24" i="36"/>
  <c r="Q25" i="36" s="1"/>
  <c r="P24" i="36"/>
  <c r="P25" i="36" s="1"/>
  <c r="O24" i="36"/>
  <c r="O25" i="36" s="1"/>
  <c r="N24" i="36"/>
  <c r="N25" i="36" s="1"/>
  <c r="M24" i="36"/>
  <c r="M25" i="36" s="1"/>
  <c r="L24" i="36"/>
  <c r="L25" i="36" s="1"/>
  <c r="K24" i="36"/>
  <c r="K25" i="36" s="1"/>
  <c r="J24" i="36"/>
  <c r="J25" i="36" s="1"/>
  <c r="I24" i="36"/>
  <c r="I25" i="36" s="1"/>
  <c r="H24" i="36"/>
  <c r="H25" i="36" s="1"/>
  <c r="G24" i="36"/>
  <c r="G25" i="36" s="1"/>
  <c r="F24" i="36"/>
  <c r="F25" i="36" s="1"/>
  <c r="E24" i="36"/>
  <c r="E25" i="36" s="1"/>
  <c r="D24" i="36"/>
  <c r="D25" i="36" s="1"/>
  <c r="C24" i="36"/>
  <c r="C25" i="36" s="1"/>
  <c r="B24" i="36"/>
  <c r="B25" i="36" s="1"/>
  <c r="AR15" i="36"/>
  <c r="AQ15" i="36"/>
  <c r="AP15" i="36"/>
  <c r="AO15" i="36"/>
  <c r="AN15" i="36"/>
  <c r="AM15" i="36"/>
  <c r="AL15" i="36"/>
  <c r="AK15" i="36"/>
  <c r="AJ15" i="36"/>
  <c r="AI15" i="36"/>
  <c r="AH15" i="36"/>
  <c r="AG15" i="36"/>
  <c r="AF15" i="36"/>
  <c r="AE15" i="36"/>
  <c r="AD15" i="36"/>
  <c r="AC15" i="36"/>
  <c r="AR6" i="36"/>
  <c r="AR7" i="36" s="1"/>
  <c r="AQ6" i="36"/>
  <c r="AQ11" i="36" s="1"/>
  <c r="AP6" i="36"/>
  <c r="AP11" i="36" s="1"/>
  <c r="AO6" i="36"/>
  <c r="AO11" i="36" s="1"/>
  <c r="AN6" i="36"/>
  <c r="AN7" i="36" s="1"/>
  <c r="AM6" i="36"/>
  <c r="AM7" i="36" s="1"/>
  <c r="AL6" i="36"/>
  <c r="AL7" i="36" s="1"/>
  <c r="AK6" i="36"/>
  <c r="AK7" i="36" s="1"/>
  <c r="AJ6" i="36"/>
  <c r="AJ7" i="36" s="1"/>
  <c r="AI6" i="36"/>
  <c r="AI7" i="36" s="1"/>
  <c r="AH6" i="36"/>
  <c r="AH11" i="36" s="1"/>
  <c r="AG6" i="36"/>
  <c r="AG11" i="36" s="1"/>
  <c r="AF6" i="36"/>
  <c r="AF11" i="36" s="1"/>
  <c r="AE6" i="36"/>
  <c r="AE11" i="36" s="1"/>
  <c r="AD6" i="36"/>
  <c r="AD7" i="36" s="1"/>
  <c r="AC6" i="36"/>
  <c r="AC11" i="36" s="1"/>
  <c r="AB6" i="36"/>
  <c r="AB7" i="36" s="1"/>
  <c r="AA6" i="36"/>
  <c r="AA7" i="36" s="1"/>
  <c r="F6" i="36"/>
  <c r="B10" i="36" s="1"/>
  <c r="B11" i="36" s="1"/>
  <c r="C6" i="36"/>
  <c r="AR4" i="36"/>
  <c r="AQ4" i="36"/>
  <c r="AP4" i="36"/>
  <c r="AO4" i="36"/>
  <c r="AN4" i="36"/>
  <c r="AM4" i="36"/>
  <c r="AL4" i="36"/>
  <c r="AK4" i="36"/>
  <c r="AJ4" i="36"/>
  <c r="AI4" i="36"/>
  <c r="AH4" i="36"/>
  <c r="AG4" i="36"/>
  <c r="AF4" i="36"/>
  <c r="AE4" i="36"/>
  <c r="AD4" i="36"/>
  <c r="AC4" i="36"/>
  <c r="AB4" i="36"/>
  <c r="AA4" i="36"/>
  <c r="C4" i="36"/>
  <c r="S24" i="35"/>
  <c r="S25" i="35" s="1"/>
  <c r="R24" i="35"/>
  <c r="R25" i="35" s="1"/>
  <c r="Q24" i="35"/>
  <c r="Q25" i="35" s="1"/>
  <c r="P24" i="35"/>
  <c r="P25" i="35" s="1"/>
  <c r="O24" i="35"/>
  <c r="O25" i="35" s="1"/>
  <c r="M24" i="35"/>
  <c r="M25" i="35" s="1"/>
  <c r="L24" i="35"/>
  <c r="L25" i="35" s="1"/>
  <c r="K24" i="35"/>
  <c r="K25" i="35" s="1"/>
  <c r="J24" i="35"/>
  <c r="J25" i="35" s="1"/>
  <c r="I24" i="35"/>
  <c r="I25" i="35" s="1"/>
  <c r="H24" i="35"/>
  <c r="H25" i="35" s="1"/>
  <c r="G24" i="35"/>
  <c r="G25" i="35" s="1"/>
  <c r="F24" i="35"/>
  <c r="F25" i="35" s="1"/>
  <c r="E24" i="35"/>
  <c r="E25" i="35" s="1"/>
  <c r="D24" i="35"/>
  <c r="D25" i="35" s="1"/>
  <c r="C24" i="35"/>
  <c r="C25" i="35" s="1"/>
  <c r="B24" i="35"/>
  <c r="B25" i="35" s="1"/>
  <c r="AS15" i="35"/>
  <c r="AR15" i="35"/>
  <c r="AQ15" i="35"/>
  <c r="AL15" i="35"/>
  <c r="AK15" i="35"/>
  <c r="AJ15" i="35"/>
  <c r="AI15" i="35"/>
  <c r="AH15" i="35"/>
  <c r="AG15" i="35"/>
  <c r="AF15" i="35"/>
  <c r="AE15" i="35"/>
  <c r="AD15" i="35"/>
  <c r="AS6" i="35"/>
  <c r="AS7" i="35" s="1"/>
  <c r="AR6" i="35"/>
  <c r="AR11" i="35" s="1"/>
  <c r="AQ6" i="35"/>
  <c r="AQ7" i="35" s="1"/>
  <c r="AP6" i="35"/>
  <c r="AP7" i="35" s="1"/>
  <c r="AO6" i="35"/>
  <c r="AO7" i="35" s="1"/>
  <c r="AM6" i="35"/>
  <c r="AM7" i="35" s="1"/>
  <c r="AL6" i="35"/>
  <c r="AL11" i="35" s="1"/>
  <c r="AK6" i="35"/>
  <c r="AK11" i="35" s="1"/>
  <c r="AJ6" i="35"/>
  <c r="AJ7" i="35" s="1"/>
  <c r="AI6" i="35"/>
  <c r="AI11" i="35" s="1"/>
  <c r="AH6" i="35"/>
  <c r="AH7" i="35" s="1"/>
  <c r="AG6" i="35"/>
  <c r="AG11" i="35" s="1"/>
  <c r="AF6" i="35"/>
  <c r="AF7" i="35" s="1"/>
  <c r="AE6" i="35"/>
  <c r="AE7" i="35" s="1"/>
  <c r="AD6" i="35"/>
  <c r="AD11" i="35" s="1"/>
  <c r="AC6" i="35"/>
  <c r="AC7" i="35" s="1"/>
  <c r="AB6" i="35"/>
  <c r="AB7" i="35" s="1"/>
  <c r="F6" i="35"/>
  <c r="C6" i="35"/>
  <c r="AS4" i="35"/>
  <c r="AR4" i="35"/>
  <c r="AQ4" i="35"/>
  <c r="AP4" i="35"/>
  <c r="AO4" i="35"/>
  <c r="AM4" i="35"/>
  <c r="AL4" i="35"/>
  <c r="AK4" i="35"/>
  <c r="AJ4" i="35"/>
  <c r="AI4" i="35"/>
  <c r="AH4" i="35"/>
  <c r="AG4" i="35"/>
  <c r="AF4" i="35"/>
  <c r="AE4" i="35"/>
  <c r="AD4" i="35"/>
  <c r="AC4" i="35"/>
  <c r="AB4" i="35"/>
  <c r="C4" i="35"/>
  <c r="AR6" i="34"/>
  <c r="AR11" i="34" s="1"/>
  <c r="AR4" i="34"/>
  <c r="S24" i="34"/>
  <c r="S25" i="34" s="1"/>
  <c r="R24" i="34"/>
  <c r="R25" i="34" s="1"/>
  <c r="Q24" i="34"/>
  <c r="Q25" i="34" s="1"/>
  <c r="P24" i="34"/>
  <c r="P25" i="34" s="1"/>
  <c r="O24" i="34"/>
  <c r="O25" i="34" s="1"/>
  <c r="N24" i="34"/>
  <c r="N25" i="34" s="1"/>
  <c r="M24" i="34"/>
  <c r="M25" i="34" s="1"/>
  <c r="L24" i="34"/>
  <c r="L25" i="34" s="1"/>
  <c r="K24" i="34"/>
  <c r="K25" i="34" s="1"/>
  <c r="J24" i="34"/>
  <c r="J25" i="34" s="1"/>
  <c r="I24" i="34"/>
  <c r="I25" i="34" s="1"/>
  <c r="H24" i="34"/>
  <c r="H25" i="34" s="1"/>
  <c r="G24" i="34"/>
  <c r="G25" i="34" s="1"/>
  <c r="F24" i="34"/>
  <c r="F25" i="34" s="1"/>
  <c r="E24" i="34"/>
  <c r="E25" i="34" s="1"/>
  <c r="D24" i="34"/>
  <c r="D25" i="34" s="1"/>
  <c r="C24" i="34"/>
  <c r="C25" i="34" s="1"/>
  <c r="B24" i="34"/>
  <c r="B25" i="34" s="1"/>
  <c r="AK15" i="34"/>
  <c r="AI15" i="34"/>
  <c r="AG15" i="34"/>
  <c r="AF15" i="34"/>
  <c r="AC15" i="34"/>
  <c r="AQ6" i="34"/>
  <c r="AQ7" i="34" s="1"/>
  <c r="AP6" i="34"/>
  <c r="AP7" i="34" s="1"/>
  <c r="AO6" i="34"/>
  <c r="AO11" i="34" s="1"/>
  <c r="AN6" i="34"/>
  <c r="AN11" i="34" s="1"/>
  <c r="AM6" i="34"/>
  <c r="AM11" i="34" s="1"/>
  <c r="AL6" i="34"/>
  <c r="AL11" i="34" s="1"/>
  <c r="AK6" i="34"/>
  <c r="AK7" i="34" s="1"/>
  <c r="AJ6" i="34"/>
  <c r="AJ11" i="34" s="1"/>
  <c r="AI6" i="34"/>
  <c r="AI11" i="34" s="1"/>
  <c r="AH6" i="34"/>
  <c r="AH7" i="34" s="1"/>
  <c r="AG6" i="34"/>
  <c r="AG11" i="34" s="1"/>
  <c r="AF6" i="34"/>
  <c r="AF11" i="34" s="1"/>
  <c r="AE6" i="34"/>
  <c r="AE11" i="34" s="1"/>
  <c r="AD6" i="34"/>
  <c r="AD11" i="34" s="1"/>
  <c r="AC6" i="34"/>
  <c r="AC11" i="34" s="1"/>
  <c r="AB6" i="34"/>
  <c r="AB11" i="34" s="1"/>
  <c r="AA6" i="34"/>
  <c r="AA11" i="34" s="1"/>
  <c r="F6" i="34"/>
  <c r="B10" i="34" s="1"/>
  <c r="B11" i="34" s="1"/>
  <c r="C6" i="34"/>
  <c r="AQ4" i="34"/>
  <c r="AP4" i="34"/>
  <c r="AO4" i="34"/>
  <c r="AN4" i="34"/>
  <c r="AM4" i="34"/>
  <c r="AL4" i="34"/>
  <c r="AK4" i="34"/>
  <c r="AJ4" i="34"/>
  <c r="AI4" i="34"/>
  <c r="AH4" i="34"/>
  <c r="AG4" i="34"/>
  <c r="AF4" i="34"/>
  <c r="AE4" i="34"/>
  <c r="AD4" i="34"/>
  <c r="AC4" i="34"/>
  <c r="AB4" i="34"/>
  <c r="AA4" i="34"/>
  <c r="C4" i="34"/>
  <c r="R24" i="15"/>
  <c r="R25" i="15" s="1"/>
  <c r="Q24" i="15"/>
  <c r="Q25" i="15" s="1"/>
  <c r="P24" i="15"/>
  <c r="P25" i="15" s="1"/>
  <c r="O24" i="15"/>
  <c r="O25" i="15" s="1"/>
  <c r="N24" i="15"/>
  <c r="N25" i="15" s="1"/>
  <c r="M24" i="15"/>
  <c r="M25" i="15" s="1"/>
  <c r="L24" i="15"/>
  <c r="L25" i="15" s="1"/>
  <c r="K24" i="15"/>
  <c r="K25" i="15" s="1"/>
  <c r="J24" i="15"/>
  <c r="J25" i="15" s="1"/>
  <c r="I24" i="15"/>
  <c r="I25" i="15" s="1"/>
  <c r="H24" i="15"/>
  <c r="H25" i="15" s="1"/>
  <c r="G24" i="15"/>
  <c r="G25" i="15" s="1"/>
  <c r="F24" i="15"/>
  <c r="F25" i="15" s="1"/>
  <c r="E24" i="15"/>
  <c r="E25" i="15" s="1"/>
  <c r="D24" i="15"/>
  <c r="D25" i="15" s="1"/>
  <c r="C24" i="15"/>
  <c r="C25" i="15" s="1"/>
  <c r="B24" i="15"/>
  <c r="B25" i="15" s="1"/>
  <c r="AP15" i="15"/>
  <c r="AN15" i="15"/>
  <c r="AQ6" i="15"/>
  <c r="AQ11" i="15" s="1"/>
  <c r="AP6" i="15"/>
  <c r="AP7" i="15" s="1"/>
  <c r="AO6" i="15"/>
  <c r="AO7" i="15" s="1"/>
  <c r="AN6" i="15"/>
  <c r="AN11" i="15" s="1"/>
  <c r="AM6" i="15"/>
  <c r="AM11" i="15" s="1"/>
  <c r="AL6" i="15"/>
  <c r="AL11" i="15" s="1"/>
  <c r="AQ4" i="15"/>
  <c r="AP4" i="15"/>
  <c r="AO4" i="15"/>
  <c r="AN4" i="15"/>
  <c r="AM4" i="15"/>
  <c r="AL4" i="15"/>
  <c r="F6" i="15"/>
  <c r="AH15" i="15"/>
  <c r="AK6" i="15"/>
  <c r="AK7" i="15" s="1"/>
  <c r="AJ6" i="15"/>
  <c r="AJ7" i="15" s="1"/>
  <c r="AI6" i="15"/>
  <c r="AI7" i="15" s="1"/>
  <c r="AB4" i="15"/>
  <c r="AC4" i="15"/>
  <c r="AD4" i="15"/>
  <c r="AE4" i="15"/>
  <c r="AF4" i="15"/>
  <c r="AG4" i="15"/>
  <c r="AH4" i="15"/>
  <c r="AI4" i="15"/>
  <c r="AJ4" i="15"/>
  <c r="AK4" i="15"/>
  <c r="AA4" i="15"/>
  <c r="AA6" i="15"/>
  <c r="AA11" i="15" s="1"/>
  <c r="AB6" i="15"/>
  <c r="AB11" i="15" s="1"/>
  <c r="AC6" i="15"/>
  <c r="AC7" i="15" s="1"/>
  <c r="AD6" i="15"/>
  <c r="AD11" i="15" s="1"/>
  <c r="AE6" i="15"/>
  <c r="AE11" i="15" s="1"/>
  <c r="AF6" i="15"/>
  <c r="AF7" i="15" s="1"/>
  <c r="AG6" i="15"/>
  <c r="AG7" i="15" s="1"/>
  <c r="AH6" i="15"/>
  <c r="AH11" i="15" s="1"/>
  <c r="C6" i="15"/>
  <c r="C4" i="15"/>
  <c r="AJ15" i="15"/>
  <c r="AM15" i="15"/>
  <c r="AC15" i="15"/>
  <c r="AI15" i="15"/>
  <c r="AL15" i="15"/>
  <c r="AQ15" i="15"/>
  <c r="AO15" i="15"/>
  <c r="AK15" i="15"/>
  <c r="AD15" i="15"/>
  <c r="AF15" i="15"/>
  <c r="AL7" i="37"/>
  <c r="AQ15" i="34"/>
  <c r="AO15" i="34"/>
  <c r="AL15" i="34"/>
  <c r="AO15" i="39"/>
  <c r="AN15" i="40"/>
  <c r="AK15" i="40"/>
  <c r="AE15" i="40"/>
  <c r="AH15" i="40"/>
  <c r="AI15" i="40"/>
  <c r="AA15" i="41"/>
  <c r="AD11" i="36"/>
  <c r="AA7" i="39"/>
  <c r="AN11" i="39"/>
  <c r="AN7" i="39"/>
  <c r="AA15" i="37"/>
  <c r="AA15" i="39"/>
  <c r="AE15" i="34"/>
  <c r="AM11" i="37"/>
  <c r="AL11" i="40"/>
  <c r="AE7" i="15"/>
  <c r="AJ15" i="34"/>
  <c r="AN15" i="34"/>
  <c r="AM15" i="34"/>
  <c r="AH15" i="34"/>
  <c r="AD15" i="34"/>
  <c r="AR15" i="34"/>
  <c r="AP15" i="34"/>
  <c r="AG15" i="15"/>
  <c r="AE15" i="15"/>
  <c r="AB15" i="34"/>
  <c r="AF15" i="39"/>
  <c r="AB15" i="38"/>
  <c r="AF15" i="37"/>
  <c r="AC15" i="35"/>
  <c r="AB15" i="36"/>
  <c r="AE11" i="41" l="1"/>
  <c r="AN11" i="36"/>
  <c r="AI11" i="39"/>
  <c r="AF11" i="15"/>
  <c r="AN7" i="38"/>
  <c r="AC11" i="37"/>
  <c r="AL7" i="39"/>
  <c r="AG11" i="41"/>
  <c r="AA7" i="41"/>
  <c r="AF7" i="41"/>
  <c r="AK11" i="34"/>
  <c r="AQ7" i="36"/>
  <c r="AE11" i="38"/>
  <c r="AB11" i="36"/>
  <c r="AD7" i="34"/>
  <c r="AN7" i="15"/>
  <c r="AK11" i="15"/>
  <c r="AD7" i="38"/>
  <c r="AG11" i="15"/>
  <c r="AM7" i="15"/>
  <c r="AG7" i="36"/>
  <c r="AK11" i="37"/>
  <c r="AB7" i="15"/>
  <c r="AI7" i="34"/>
  <c r="AH7" i="37"/>
  <c r="AA7" i="34"/>
  <c r="AC7" i="38"/>
  <c r="AJ11" i="38"/>
  <c r="AH7" i="15"/>
  <c r="AQ7" i="15"/>
  <c r="AO7" i="34"/>
  <c r="AP7" i="37"/>
  <c r="AP11" i="34"/>
  <c r="AE7" i="36"/>
  <c r="AR11" i="36"/>
  <c r="AC7" i="34"/>
  <c r="AI11" i="36"/>
  <c r="AC7" i="36"/>
  <c r="AF11" i="37"/>
  <c r="AJ7" i="39"/>
  <c r="AF7" i="40"/>
  <c r="AM11" i="36"/>
  <c r="AE7" i="39"/>
  <c r="AO11" i="15"/>
  <c r="AB7" i="39"/>
  <c r="AH11" i="41"/>
  <c r="AG7" i="34"/>
  <c r="AC11" i="41"/>
  <c r="AJ11" i="15"/>
  <c r="AB11" i="41"/>
  <c r="AO7" i="39"/>
  <c r="AA7" i="38"/>
  <c r="AB7" i="37"/>
  <c r="AD7" i="15"/>
  <c r="AM7" i="38"/>
  <c r="AC11" i="15"/>
  <c r="AL11" i="36"/>
  <c r="AG11" i="38"/>
  <c r="AH11" i="39"/>
  <c r="AG7" i="35"/>
  <c r="AL7" i="35"/>
  <c r="AC11" i="35"/>
  <c r="AD7" i="39"/>
  <c r="AM7" i="34"/>
  <c r="AL7" i="15"/>
  <c r="AI11" i="15"/>
  <c r="AJ7" i="37"/>
  <c r="AL7" i="38"/>
  <c r="AF7" i="36"/>
  <c r="AK7" i="40"/>
  <c r="AN11" i="40"/>
  <c r="AP7" i="36"/>
  <c r="AA11" i="36"/>
  <c r="AA7" i="15"/>
  <c r="AK11" i="36"/>
  <c r="AQ11" i="37"/>
  <c r="AG7" i="39"/>
  <c r="AP7" i="38"/>
  <c r="AP11" i="15"/>
  <c r="AJ11" i="36"/>
  <c r="AI11" i="37"/>
  <c r="AK11" i="39"/>
  <c r="AE7" i="37"/>
  <c r="AB7" i="38"/>
  <c r="AK7" i="38"/>
  <c r="AC11" i="39"/>
  <c r="AD11" i="41"/>
  <c r="F27" i="37"/>
  <c r="AE15" i="37" s="1"/>
  <c r="AA17" i="37" s="1"/>
  <c r="N11" i="37" s="1"/>
  <c r="AO11" i="37"/>
  <c r="AF11" i="38"/>
  <c r="AI11" i="38"/>
  <c r="AL7" i="34"/>
  <c r="AQ11" i="34"/>
  <c r="AI7" i="41"/>
  <c r="AH11" i="34"/>
  <c r="AH11" i="35"/>
  <c r="AA7" i="37"/>
  <c r="AA11" i="40"/>
  <c r="AJ7" i="34"/>
  <c r="AE7" i="34"/>
  <c r="AR7" i="34"/>
  <c r="AQ11" i="35"/>
  <c r="AF7" i="34"/>
  <c r="AH7" i="38"/>
  <c r="AG7" i="37"/>
  <c r="AM11" i="39"/>
  <c r="AB7" i="34"/>
  <c r="AF7" i="39"/>
  <c r="AN7" i="34"/>
  <c r="AH7" i="36"/>
  <c r="AO7" i="36"/>
  <c r="AN11" i="37"/>
  <c r="AD11" i="40"/>
  <c r="B27" i="34"/>
  <c r="AA15" i="34" s="1"/>
  <c r="AA17" i="34" s="1"/>
  <c r="J11" i="34" s="1"/>
  <c r="B27" i="36"/>
  <c r="AA15" i="36" s="1"/>
  <c r="AA17" i="36" s="1"/>
  <c r="H11" i="36" s="1"/>
  <c r="AS11" i="35"/>
  <c r="AK7" i="35"/>
  <c r="AI7" i="35"/>
  <c r="AD7" i="35"/>
  <c r="AB11" i="35"/>
  <c r="AR7" i="35"/>
  <c r="AE11" i="35"/>
  <c r="AF11" i="35"/>
  <c r="AJ11" i="35"/>
  <c r="AM11" i="35"/>
  <c r="AO11" i="35"/>
  <c r="AP11" i="35"/>
  <c r="B27" i="38"/>
  <c r="AA15" i="38" s="1"/>
  <c r="AA17" i="38" s="1"/>
  <c r="L11" i="38" s="1"/>
  <c r="F27" i="39"/>
  <c r="AE15" i="39" s="1"/>
  <c r="AA17" i="39" s="1"/>
  <c r="L11" i="39" s="1"/>
  <c r="AE11" i="40"/>
  <c r="AC7" i="40"/>
  <c r="AI7" i="40"/>
  <c r="AH11" i="40"/>
  <c r="AB11" i="40"/>
  <c r="AM11" i="40"/>
  <c r="AG7" i="40"/>
  <c r="Y8" i="41" l="1"/>
  <c r="G4" i="41" s="1"/>
  <c r="Y8" i="15"/>
  <c r="G5" i="15" s="1"/>
  <c r="Y12" i="41"/>
  <c r="Y12" i="34"/>
  <c r="Y12" i="15"/>
  <c r="Y12" i="38"/>
  <c r="Y8" i="36"/>
  <c r="Y8" i="39"/>
  <c r="G4" i="39" s="1"/>
  <c r="Y12" i="39"/>
  <c r="Y12" i="36"/>
  <c r="Y8" i="37"/>
  <c r="G5" i="37" s="1"/>
  <c r="Y12" i="37"/>
  <c r="Y8" i="38"/>
  <c r="G4" i="38" s="1"/>
  <c r="Y8" i="34"/>
  <c r="G4" i="36"/>
  <c r="G5" i="36"/>
  <c r="D11" i="34"/>
  <c r="D10" i="34" s="1"/>
  <c r="Z8" i="35"/>
  <c r="G5" i="35" s="1"/>
  <c r="M11" i="34"/>
  <c r="M10" i="34" s="1"/>
  <c r="F11" i="34"/>
  <c r="F27" i="34" s="1"/>
  <c r="S11" i="34"/>
  <c r="S27" i="34" s="1"/>
  <c r="N11" i="34"/>
  <c r="N10" i="34" s="1"/>
  <c r="P11" i="34"/>
  <c r="P27" i="34" s="1"/>
  <c r="Q11" i="34"/>
  <c r="Q27" i="34" s="1"/>
  <c r="K11" i="34"/>
  <c r="K27" i="34" s="1"/>
  <c r="O11" i="34"/>
  <c r="O27" i="34" s="1"/>
  <c r="I11" i="34"/>
  <c r="I10" i="34" s="1"/>
  <c r="H11" i="34"/>
  <c r="H27" i="34" s="1"/>
  <c r="G11" i="34"/>
  <c r="G10" i="34" s="1"/>
  <c r="R11" i="34"/>
  <c r="R27" i="34" s="1"/>
  <c r="C11" i="34"/>
  <c r="C10" i="34" s="1"/>
  <c r="L11" i="34"/>
  <c r="L27" i="34" s="1"/>
  <c r="E11" i="34"/>
  <c r="E10" i="34" s="1"/>
  <c r="J27" i="34"/>
  <c r="J10" i="34"/>
  <c r="R11" i="36"/>
  <c r="R27" i="36" s="1"/>
  <c r="N11" i="36"/>
  <c r="N10" i="36" s="1"/>
  <c r="E11" i="36"/>
  <c r="E27" i="36" s="1"/>
  <c r="P11" i="36"/>
  <c r="P27" i="36" s="1"/>
  <c r="K11" i="36"/>
  <c r="K27" i="36" s="1"/>
  <c r="F11" i="36"/>
  <c r="F27" i="36" s="1"/>
  <c r="S11" i="36"/>
  <c r="S10" i="36" s="1"/>
  <c r="I11" i="36"/>
  <c r="I27" i="36" s="1"/>
  <c r="L11" i="36"/>
  <c r="L10" i="36" s="1"/>
  <c r="C11" i="36"/>
  <c r="C10" i="36" s="1"/>
  <c r="G11" i="36"/>
  <c r="G10" i="36" s="1"/>
  <c r="Q11" i="36"/>
  <c r="Q27" i="36" s="1"/>
  <c r="M11" i="36"/>
  <c r="M10" i="36" s="1"/>
  <c r="J11" i="36"/>
  <c r="J27" i="36" s="1"/>
  <c r="O11" i="36"/>
  <c r="O10" i="36" s="1"/>
  <c r="D11" i="36"/>
  <c r="D10" i="36" s="1"/>
  <c r="H10" i="36"/>
  <c r="H27" i="36"/>
  <c r="Z12" i="35"/>
  <c r="I11" i="37"/>
  <c r="I27" i="37" s="1"/>
  <c r="G11" i="37"/>
  <c r="G27" i="37" s="1"/>
  <c r="R11" i="37"/>
  <c r="R27" i="37" s="1"/>
  <c r="Q11" i="37"/>
  <c r="Q27" i="37" s="1"/>
  <c r="C11" i="37"/>
  <c r="C10" i="37" s="1"/>
  <c r="E11" i="37"/>
  <c r="E27" i="37" s="1"/>
  <c r="M11" i="37"/>
  <c r="M27" i="37" s="1"/>
  <c r="O11" i="37"/>
  <c r="O10" i="37" s="1"/>
  <c r="L11" i="37"/>
  <c r="L27" i="37" s="1"/>
  <c r="B11" i="37"/>
  <c r="B27" i="37" s="1"/>
  <c r="K11" i="37"/>
  <c r="K27" i="37" s="1"/>
  <c r="P11" i="37"/>
  <c r="P27" i="37" s="1"/>
  <c r="H11" i="37"/>
  <c r="H10" i="37" s="1"/>
  <c r="J11" i="37"/>
  <c r="J10" i="37" s="1"/>
  <c r="D11" i="37"/>
  <c r="D27" i="37" s="1"/>
  <c r="N10" i="37"/>
  <c r="N27" i="37"/>
  <c r="C11" i="38"/>
  <c r="C27" i="38" s="1"/>
  <c r="J11" i="38"/>
  <c r="J27" i="38" s="1"/>
  <c r="G11" i="38"/>
  <c r="G10" i="38" s="1"/>
  <c r="F11" i="38"/>
  <c r="F10" i="38" s="1"/>
  <c r="P11" i="38"/>
  <c r="P27" i="38" s="1"/>
  <c r="K11" i="38"/>
  <c r="K27" i="38" s="1"/>
  <c r="O11" i="38"/>
  <c r="O10" i="38" s="1"/>
  <c r="D11" i="38"/>
  <c r="D10" i="38" s="1"/>
  <c r="I11" i="38"/>
  <c r="I27" i="38" s="1"/>
  <c r="Q11" i="38"/>
  <c r="Q10" i="38" s="1"/>
  <c r="N11" i="38"/>
  <c r="N10" i="38" s="1"/>
  <c r="H11" i="38"/>
  <c r="H27" i="38" s="1"/>
  <c r="E11" i="38"/>
  <c r="E27" i="38" s="1"/>
  <c r="M11" i="38"/>
  <c r="M10" i="38" s="1"/>
  <c r="L27" i="38"/>
  <c r="L10" i="38"/>
  <c r="N11" i="39"/>
  <c r="N27" i="39" s="1"/>
  <c r="P11" i="39"/>
  <c r="P27" i="39" s="1"/>
  <c r="C11" i="39"/>
  <c r="C10" i="39" s="1"/>
  <c r="E11" i="39"/>
  <c r="E10" i="39" s="1"/>
  <c r="D11" i="39"/>
  <c r="D27" i="39" s="1"/>
  <c r="B11" i="39"/>
  <c r="B27" i="39" s="1"/>
  <c r="H11" i="39"/>
  <c r="H27" i="39" s="1"/>
  <c r="J11" i="39"/>
  <c r="J10" i="39" s="1"/>
  <c r="I11" i="39"/>
  <c r="I27" i="39" s="1"/>
  <c r="K11" i="39"/>
  <c r="K10" i="39" s="1"/>
  <c r="M11" i="39"/>
  <c r="M27" i="39" s="1"/>
  <c r="O11" i="39"/>
  <c r="O27" i="39" s="1"/>
  <c r="G11" i="39"/>
  <c r="G10" i="39" s="1"/>
  <c r="L10" i="39"/>
  <c r="L27" i="39"/>
  <c r="Y8" i="40"/>
  <c r="G5" i="40" s="1"/>
  <c r="Y12" i="40"/>
  <c r="G5" i="41" l="1"/>
  <c r="G4" i="15"/>
  <c r="G5" i="39"/>
  <c r="G4" i="35"/>
  <c r="P10" i="34"/>
  <c r="R10" i="36"/>
  <c r="G4" i="37"/>
  <c r="G5" i="38"/>
  <c r="J27" i="39"/>
  <c r="C10" i="38"/>
  <c r="Q27" i="38"/>
  <c r="D27" i="34"/>
  <c r="G27" i="34"/>
  <c r="H10" i="34"/>
  <c r="N27" i="34"/>
  <c r="M27" i="34"/>
  <c r="O10" i="34"/>
  <c r="S10" i="34"/>
  <c r="F10" i="34"/>
  <c r="D10" i="37"/>
  <c r="I10" i="36"/>
  <c r="G5" i="34"/>
  <c r="G4" i="34"/>
  <c r="J27" i="37"/>
  <c r="S27" i="36"/>
  <c r="G4" i="40"/>
  <c r="I10" i="37"/>
  <c r="L27" i="36"/>
  <c r="B10" i="15"/>
  <c r="B11" i="15" s="1"/>
  <c r="B27" i="15" s="1"/>
  <c r="AA15" i="15" s="1"/>
  <c r="C27" i="34"/>
  <c r="K10" i="34"/>
  <c r="F10" i="36"/>
  <c r="P10" i="36"/>
  <c r="N27" i="36"/>
  <c r="P10" i="38"/>
  <c r="E10" i="37"/>
  <c r="Q10" i="34"/>
  <c r="E27" i="34"/>
  <c r="R10" i="34"/>
  <c r="I27" i="34"/>
  <c r="L10" i="34"/>
  <c r="M27" i="36"/>
  <c r="Q10" i="36"/>
  <c r="K10" i="36"/>
  <c r="G27" i="36"/>
  <c r="D27" i="36"/>
  <c r="O27" i="36"/>
  <c r="E10" i="36"/>
  <c r="C27" i="36"/>
  <c r="J10" i="36"/>
  <c r="C27" i="37"/>
  <c r="H27" i="37"/>
  <c r="O27" i="37"/>
  <c r="M10" i="37"/>
  <c r="K10" i="37"/>
  <c r="L10" i="37"/>
  <c r="R10" i="37"/>
  <c r="P10" i="37"/>
  <c r="Q10" i="37"/>
  <c r="B10" i="37"/>
  <c r="G10" i="37"/>
  <c r="H10" i="38"/>
  <c r="M27" i="38"/>
  <c r="E10" i="38"/>
  <c r="K10" i="38"/>
  <c r="D27" i="38"/>
  <c r="G27" i="38"/>
  <c r="N27" i="38"/>
  <c r="I10" i="38"/>
  <c r="F27" i="38"/>
  <c r="J10" i="38"/>
  <c r="O27" i="38"/>
  <c r="M10" i="39"/>
  <c r="B10" i="39"/>
  <c r="D10" i="39"/>
  <c r="E27" i="39"/>
  <c r="C27" i="39"/>
  <c r="O10" i="39"/>
  <c r="G27" i="39"/>
  <c r="H10" i="39"/>
  <c r="K27" i="39"/>
  <c r="I10" i="39"/>
  <c r="N10" i="39"/>
  <c r="P10" i="39"/>
  <c r="AD15" i="40"/>
  <c r="AB15" i="40"/>
  <c r="B10" i="40"/>
  <c r="B11" i="40" s="1"/>
  <c r="B27" i="40" s="1"/>
  <c r="AA15" i="40" s="1"/>
  <c r="AC15" i="40"/>
  <c r="AA17" i="40" l="1"/>
  <c r="H11" i="40" s="1"/>
  <c r="F11" i="40" l="1"/>
  <c r="F27" i="40" s="1"/>
  <c r="L11" i="40"/>
  <c r="L27" i="40" s="1"/>
  <c r="M11" i="40"/>
  <c r="M10" i="40" s="1"/>
  <c r="G11" i="40"/>
  <c r="G10" i="40" s="1"/>
  <c r="J11" i="40"/>
  <c r="J27" i="40" s="1"/>
  <c r="K11" i="40"/>
  <c r="K27" i="40" s="1"/>
  <c r="C11" i="40"/>
  <c r="C27" i="40" s="1"/>
  <c r="N11" i="40"/>
  <c r="N10" i="40" s="1"/>
  <c r="D11" i="40"/>
  <c r="D27" i="40" s="1"/>
  <c r="E11" i="40"/>
  <c r="E10" i="40" s="1"/>
  <c r="O11" i="40"/>
  <c r="O10" i="40" s="1"/>
  <c r="I11" i="40"/>
  <c r="I10" i="40" s="1"/>
  <c r="H27" i="40"/>
  <c r="H10" i="40"/>
  <c r="M27" i="40" l="1"/>
  <c r="F10" i="40"/>
  <c r="G27" i="40"/>
  <c r="L10" i="40"/>
  <c r="J10" i="40"/>
  <c r="N27" i="40"/>
  <c r="C10" i="40"/>
  <c r="D10" i="40"/>
  <c r="E27" i="40"/>
  <c r="O27" i="40"/>
  <c r="K10" i="40"/>
  <c r="I27" i="40"/>
  <c r="AP15" i="35" l="1"/>
  <c r="AO15" i="35" l="1"/>
  <c r="AN15" i="35"/>
  <c r="B10" i="35"/>
  <c r="B11" i="35" s="1"/>
  <c r="B27" i="35" s="1"/>
  <c r="AB15" i="35" s="1"/>
  <c r="AM15" i="35"/>
  <c r="AB17" i="35" l="1"/>
  <c r="O11" i="35" s="1"/>
  <c r="O10" i="35" s="1"/>
  <c r="G11" i="35" l="1"/>
  <c r="G10" i="35" s="1"/>
  <c r="F11" i="35"/>
  <c r="F27" i="35" s="1"/>
  <c r="Q11" i="35"/>
  <c r="Q27" i="35" s="1"/>
  <c r="D11" i="35"/>
  <c r="D27" i="35" s="1"/>
  <c r="M11" i="35"/>
  <c r="M27" i="35" s="1"/>
  <c r="E11" i="35"/>
  <c r="E27" i="35" s="1"/>
  <c r="C11" i="35"/>
  <c r="C10" i="35" s="1"/>
  <c r="H11" i="35"/>
  <c r="H10" i="35" s="1"/>
  <c r="S11" i="35"/>
  <c r="S10" i="35" s="1"/>
  <c r="N11" i="35"/>
  <c r="N10" i="35" s="1"/>
  <c r="P11" i="35"/>
  <c r="P27" i="35" s="1"/>
  <c r="L11" i="35"/>
  <c r="L27" i="35" s="1"/>
  <c r="J11" i="35"/>
  <c r="J27" i="35" s="1"/>
  <c r="R11" i="35"/>
  <c r="R27" i="35" s="1"/>
  <c r="I11" i="35"/>
  <c r="I10" i="35" s="1"/>
  <c r="K11" i="35"/>
  <c r="K27" i="35" s="1"/>
  <c r="O27" i="35"/>
  <c r="N27" i="35" l="1"/>
  <c r="F10" i="35"/>
  <c r="D10" i="35"/>
  <c r="J10" i="35"/>
  <c r="E10" i="35"/>
  <c r="P10" i="35"/>
  <c r="M10" i="35"/>
  <c r="K10" i="35"/>
  <c r="C27" i="35"/>
  <c r="I27" i="35"/>
  <c r="L10" i="35"/>
  <c r="S27" i="35"/>
  <c r="Q10" i="35"/>
  <c r="G27" i="35"/>
  <c r="H27" i="35"/>
  <c r="R10" i="35"/>
  <c r="AB15" i="15"/>
  <c r="AA17" i="15" s="1"/>
  <c r="M11" i="15" s="1"/>
  <c r="N11" i="15" l="1"/>
  <c r="N27" i="15" s="1"/>
  <c r="H11" i="15"/>
  <c r="H27" i="15" s="1"/>
  <c r="G11" i="15"/>
  <c r="M27" i="15"/>
  <c r="M10" i="15"/>
  <c r="R11" i="15"/>
  <c r="K11" i="15"/>
  <c r="D11" i="15"/>
  <c r="L11" i="15"/>
  <c r="E11" i="15"/>
  <c r="I11" i="15"/>
  <c r="Q11" i="15"/>
  <c r="P11" i="15"/>
  <c r="C11" i="15"/>
  <c r="O11" i="15"/>
  <c r="J11" i="15"/>
  <c r="F11" i="15"/>
  <c r="H10" i="15" l="1"/>
  <c r="N10" i="15"/>
  <c r="G10" i="15"/>
  <c r="G27" i="15"/>
  <c r="F27" i="15"/>
  <c r="F10" i="15"/>
  <c r="E27" i="15"/>
  <c r="E10" i="15"/>
  <c r="C10" i="15"/>
  <c r="C27" i="15"/>
  <c r="L27" i="15"/>
  <c r="L10" i="15"/>
  <c r="K27" i="15"/>
  <c r="K10" i="15"/>
  <c r="J10" i="15"/>
  <c r="J27" i="15"/>
  <c r="R10" i="15"/>
  <c r="R27" i="15"/>
  <c r="I27" i="15"/>
  <c r="I10" i="15"/>
  <c r="O10" i="15"/>
  <c r="O27" i="15"/>
  <c r="D27" i="15"/>
  <c r="D10" i="15"/>
  <c r="P10" i="15"/>
  <c r="P27" i="15"/>
  <c r="Q10" i="15"/>
  <c r="Q27" i="15"/>
  <c r="AD15" i="41" l="1"/>
  <c r="AG15" i="41"/>
  <c r="AI15" i="41"/>
  <c r="D11" i="41"/>
  <c r="D10" i="41"/>
  <c r="D27" i="41"/>
  <c r="AC15" i="41" s="1"/>
  <c r="AB15" i="41"/>
  <c r="AA17" i="41"/>
  <c r="C11" i="41"/>
  <c r="C10" i="41"/>
  <c r="C27" i="41"/>
  <c r="B11" i="41"/>
  <c r="B27" i="41"/>
  <c r="B10" i="41"/>
  <c r="E11" i="41"/>
  <c r="E27" i="41"/>
  <c r="E10" i="41"/>
  <c r="J11" i="41"/>
  <c r="J27" i="41"/>
  <c r="J10" i="41"/>
  <c r="H11" i="41"/>
  <c r="H10" i="41"/>
  <c r="H27" i="41"/>
  <c r="I11" i="41"/>
  <c r="I10" i="41"/>
  <c r="I27" i="41"/>
  <c r="F11" i="41"/>
  <c r="F10" i="41"/>
  <c r="F27" i="41"/>
  <c r="G11" i="41"/>
  <c r="G10" i="41"/>
  <c r="G27" i="41"/>
</calcChain>
</file>

<file path=xl/sharedStrings.xml><?xml version="1.0" encoding="utf-8"?>
<sst xmlns="http://schemas.openxmlformats.org/spreadsheetml/2006/main" count="514" uniqueCount="95">
  <si>
    <t>Yield</t>
  </si>
  <si>
    <t>Income</t>
  </si>
  <si>
    <t>Corn</t>
  </si>
  <si>
    <t>Soybean</t>
  </si>
  <si>
    <t>Barley</t>
  </si>
  <si>
    <t>Drybeans</t>
  </si>
  <si>
    <t>Oil Snflr</t>
  </si>
  <si>
    <t>Canola</t>
  </si>
  <si>
    <t>Flax</t>
  </si>
  <si>
    <t>Durum</t>
  </si>
  <si>
    <t>Field Pea</t>
  </si>
  <si>
    <t>S. Wht</t>
  </si>
  <si>
    <t>Oats</t>
  </si>
  <si>
    <t>Variable costs:</t>
  </si>
  <si>
    <t>Base ROVC</t>
  </si>
  <si>
    <t>Conf Snflr</t>
  </si>
  <si>
    <t>ROVC intermediate step</t>
  </si>
  <si>
    <t>Lentils</t>
  </si>
  <si>
    <t xml:space="preserve">         - Crop insurance for corn is only available by written agreement. An estimate is used.</t>
  </si>
  <si>
    <r>
      <t>Note</t>
    </r>
    <r>
      <rPr>
        <sz val="10"/>
        <rFont val="Arial"/>
        <family val="2"/>
      </rPr>
      <t xml:space="preserve">: - Only variable costs are considered in this comparison. You can include an amount under "misc."  </t>
    </r>
  </si>
  <si>
    <t xml:space="preserve">           to account for any differences between crops in fixed costs, labor, management and risk.</t>
  </si>
  <si>
    <t>Instructions:</t>
  </si>
  <si>
    <t>Adjustments for Fixed Costs:</t>
  </si>
  <si>
    <t>**NDSU and its entities makes no warranties, either expressed or implied, concerning this program.**</t>
  </si>
  <si>
    <t>The underlying assumption is that fixed costs, such as machinery ownership, land, and owner’s labor and</t>
  </si>
  <si>
    <t>potential crop for which you do not have all the necessary equipment, there will likely be additional fixed</t>
  </si>
  <si>
    <t>labor and management is hired it should be included in the variable costs.  If all the labor and management</t>
  </si>
  <si>
    <t>is owner-operator contribution it would be considered a fixed cost and could be excluded.  Even in this</t>
  </si>
  <si>
    <t xml:space="preserve">management, do not change between crop choices and therefore do not need to be included in the analysis. </t>
  </si>
  <si>
    <t>In practice, there may be differences in fixed costs that should be considered.  If you are considering a</t>
  </si>
  <si>
    <t>costs.   For example, if you are considering corn but would have to purchase a corn planter, there would be</t>
  </si>
  <si>
    <t>considered a variable cost and should be included as a miscellaneous cost.</t>
  </si>
  <si>
    <t>Another option would be to hire someone to plant corn.  In this case the custom planting charge would be</t>
  </si>
  <si>
    <t>an additional fixed cost for machinery ownership that should be entered.  A per acre amount, about 10</t>
  </si>
  <si>
    <t>percent of the purchase price divided by the number of expected corn acres, could be entered under “misc.”</t>
  </si>
  <si>
    <t>Scroll down to view map of regions</t>
  </si>
  <si>
    <t>expected price.  The prices of competing crops that are necessary to provide the same return over variable</t>
  </si>
  <si>
    <t xml:space="preserve">are only guides for large multi-county regions.  Please enter your own information.   Entries can be made </t>
  </si>
  <si>
    <t>in the yellow colored cells.</t>
  </si>
  <si>
    <t>futures price</t>
  </si>
  <si>
    <t>Enter the</t>
  </si>
  <si>
    <t xml:space="preserve">Expected      </t>
  </si>
  <si>
    <t>local cash price</t>
  </si>
  <si>
    <t>Relative Price</t>
  </si>
  <si>
    <t>Enter expected local basis (cash-futures)</t>
  </si>
  <si>
    <t xml:space="preserve"> Seed</t>
  </si>
  <si>
    <t xml:space="preserve"> Herbicide</t>
  </si>
  <si>
    <t xml:space="preserve"> Fungicide</t>
  </si>
  <si>
    <t xml:space="preserve"> Insecticide</t>
  </si>
  <si>
    <t xml:space="preserve"> Fertilizer</t>
  </si>
  <si>
    <t xml:space="preserve"> Crop Insurance</t>
  </si>
  <si>
    <t xml:space="preserve"> Fuel &amp; Lube</t>
  </si>
  <si>
    <t xml:space="preserve"> Repairs</t>
  </si>
  <si>
    <t xml:space="preserve"> Misc.</t>
  </si>
  <si>
    <t xml:space="preserve"> Operating Int.</t>
  </si>
  <si>
    <t>Total Var.Costs</t>
  </si>
  <si>
    <t>Return Over</t>
  </si>
  <si>
    <t>Variable Costs</t>
  </si>
  <si>
    <t xml:space="preserve"> Drying</t>
  </si>
  <si>
    <t xml:space="preserve">Select reference crop </t>
  </si>
  <si>
    <t>Crop selected=1</t>
  </si>
  <si>
    <t>Has futures mkt=1</t>
  </si>
  <si>
    <t>W.Wht</t>
  </si>
  <si>
    <t>Select your region using the tabs at the bottom of this screen.  Designate a "reference crop" and enter its</t>
  </si>
  <si>
    <t>Additional labor, management and risk associated with a crop may or may not be considered.  If the</t>
  </si>
  <si>
    <t>situation, you may want to add some cost under "misc." if you would only want to produce the crop when</t>
  </si>
  <si>
    <t xml:space="preserve">an adequate reward would be received for the extra time and management required relative to other crops </t>
  </si>
  <si>
    <t xml:space="preserve">under consideration. A similar rationale could be used if a crop was considered higher risk. Any additional </t>
  </si>
  <si>
    <t>charges could be included as a miscellaneous cost.</t>
  </si>
  <si>
    <t>Prices which provide the same Return over Variable Costs between crops - North West N.D.</t>
  </si>
  <si>
    <t>Prices which provide the same Return over Variable Costs between crops - South West N.D.</t>
  </si>
  <si>
    <t>Prices which provide the same Return over Variable Costs between crops - North Central N.D.</t>
  </si>
  <si>
    <t>Mustard</t>
  </si>
  <si>
    <t>Prices which provide the same Return over Variable Costs between crops - South Central N.D.</t>
  </si>
  <si>
    <t>Prices which provide the same Return over Variable Costs between crops - East Central N.D.</t>
  </si>
  <si>
    <t>Prices which provide the same Return over Variable Costs between crops - North East N.D.</t>
  </si>
  <si>
    <t>Prices which provide the same Return over Variable Costs between crops - South East N.D.</t>
  </si>
  <si>
    <t>Prices which provide the same Return over Variable Costs between crops - North Valley N.D.</t>
  </si>
  <si>
    <t>Prices which provide the same Return over Variable Costs between crops - South Valley N.D.</t>
  </si>
  <si>
    <t>Safflower</t>
  </si>
  <si>
    <t>Buckwht</t>
  </si>
  <si>
    <t>Millet</t>
  </si>
  <si>
    <t>Chickpea</t>
  </si>
  <si>
    <t>Rye</t>
  </si>
  <si>
    <t>No price message=1</t>
  </si>
  <si>
    <t>Use 3 dec.places=1</t>
  </si>
  <si>
    <t>&lt;- if 0 then message to enter cash price if no futures market</t>
  </si>
  <si>
    <t>&lt;- if 1 then 3 dec. places in reference crop price section</t>
  </si>
  <si>
    <t>Reference crop 3dec.</t>
  </si>
  <si>
    <t xml:space="preserve">Annual interest rate for variable costs </t>
  </si>
  <si>
    <t>Developed by: Dwight Aakre and Andrew Swenson, NDSU Extension Service</t>
  </si>
  <si>
    <t>Updated by: Ron Haugen, NDSU Extension Service</t>
  </si>
  <si>
    <t>costs as the base crop are displayed.   The yields per harvested acre are seven year, 2014-2020, olympic</t>
  </si>
  <si>
    <t>CROP COMPARE 2023</t>
  </si>
  <si>
    <r>
      <t xml:space="preserve">averages.  The variable costs are from the </t>
    </r>
    <r>
      <rPr>
        <sz val="10"/>
        <rFont val="Arial"/>
        <family val="2"/>
      </rPr>
      <t>NDSU</t>
    </r>
    <r>
      <rPr>
        <b/>
        <sz val="10"/>
        <rFont val="Arial"/>
        <family val="2"/>
      </rPr>
      <t xml:space="preserve"> 2023</t>
    </r>
    <r>
      <rPr>
        <sz val="10"/>
        <rFont val="Arial"/>
        <family val="2"/>
      </rPr>
      <t xml:space="preserve"> projected budgets.  The yields and variable costs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</si>
</sst>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0" xfId="0" quotePrefix="1"/>
    <xf numFmtId="0" fontId="0" fillId="0" borderId="0" xfId="0" applyFill="1"/>
    <xf numFmtId="0" fontId="0" fillId="0" borderId="0" xfId="0" applyBorder="1"/>
    <xf numFmtId="164" fontId="1" fillId="3" borderId="0" xfId="0" applyNumberFormat="1" applyFont="1" applyFill="1" applyBorder="1"/>
    <xf numFmtId="164" fontId="0" fillId="0" borderId="0" xfId="0" applyNumberFormat="1" applyBorder="1"/>
    <xf numFmtId="0" fontId="0" fillId="4" borderId="0" xfId="0" applyFill="1" applyBorder="1" applyProtection="1">
      <protection locked="0"/>
    </xf>
    <xf numFmtId="164" fontId="0" fillId="4" borderId="0" xfId="0" applyNumberFormat="1" applyFill="1" applyBorder="1" applyProtection="1">
      <protection locked="0"/>
    </xf>
    <xf numFmtId="2" fontId="0" fillId="4" borderId="0" xfId="0" applyNumberFormat="1" applyFill="1" applyBorder="1" applyProtection="1">
      <protection locked="0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8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0" fillId="4" borderId="0" xfId="0" applyFill="1" applyBorder="1" applyAlignment="1" applyProtection="1">
      <alignment horizontal="right"/>
      <protection locked="0"/>
    </xf>
    <xf numFmtId="2" fontId="0" fillId="2" borderId="0" xfId="0" applyNumberFormat="1" applyFill="1" applyBorder="1"/>
    <xf numFmtId="0" fontId="0" fillId="3" borderId="0" xfId="0" applyFill="1" applyBorder="1"/>
    <xf numFmtId="0" fontId="5" fillId="0" borderId="0" xfId="0" quotePrefix="1" applyFont="1" applyBorder="1"/>
    <xf numFmtId="164" fontId="1" fillId="5" borderId="0" xfId="0" applyNumberFormat="1" applyFont="1" applyFill="1" applyBorder="1"/>
    <xf numFmtId="0" fontId="3" fillId="0" borderId="0" xfId="0" applyFont="1" applyBorder="1"/>
    <xf numFmtId="0" fontId="0" fillId="4" borderId="0" xfId="0" applyFill="1"/>
    <xf numFmtId="0" fontId="0" fillId="4" borderId="1" xfId="0" applyFill="1" applyBorder="1" applyAlignment="1" applyProtection="1">
      <protection locked="0"/>
    </xf>
    <xf numFmtId="0" fontId="5" fillId="0" borderId="0" xfId="0" applyFont="1" applyFill="1"/>
    <xf numFmtId="0" fontId="0" fillId="0" borderId="1" xfId="0" applyFill="1" applyBorder="1"/>
    <xf numFmtId="0" fontId="5" fillId="0" borderId="0" xfId="0" applyFont="1" applyFill="1" applyBorder="1"/>
    <xf numFmtId="0" fontId="0" fillId="6" borderId="0" xfId="0" applyFill="1"/>
    <xf numFmtId="0" fontId="5" fillId="0" borderId="0" xfId="0" applyFont="1"/>
    <xf numFmtId="10" fontId="1" fillId="6" borderId="0" xfId="1" applyNumberFormat="1" applyFont="1" applyFill="1"/>
    <xf numFmtId="0" fontId="0" fillId="0" borderId="0" xfId="0" quotePrefix="1" applyFont="1" applyAlignment="1">
      <alignment horizontal="left"/>
    </xf>
    <xf numFmtId="0" fontId="10" fillId="0" borderId="0" xfId="0" applyFont="1" applyAlignment="1"/>
    <xf numFmtId="0" fontId="11" fillId="0" borderId="0" xfId="0" quotePrefix="1" applyFont="1"/>
    <xf numFmtId="165" fontId="0" fillId="0" borderId="0" xfId="0" applyNumberFormat="1" applyBorder="1"/>
    <xf numFmtId="165" fontId="0" fillId="2" borderId="0" xfId="0" applyNumberFormat="1" applyFill="1" applyBorder="1"/>
    <xf numFmtId="0" fontId="1" fillId="0" borderId="0" xfId="0" applyFont="1"/>
    <xf numFmtId="0" fontId="10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97"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52"/>
        </patternFill>
      </fill>
    </dxf>
    <dxf>
      <numFmt numFmtId="166" formatCode="&quot;$&quot;#,##0.000"/>
    </dxf>
    <dxf>
      <numFmt numFmtId="167" formatCode="#,##0.000"/>
    </dxf>
    <dxf>
      <numFmt numFmtId="167" formatCode="#,##0.000"/>
    </dxf>
    <dxf>
      <numFmt numFmtId="167" formatCode="#,##0.000"/>
    </dxf>
    <dxf>
      <fill>
        <patternFill>
          <bgColor indexed="52"/>
        </patternFill>
      </fill>
    </dxf>
    <dxf>
      <numFmt numFmtId="166" formatCode="&quot;$&quot;#,##0.000"/>
    </dxf>
    <dxf>
      <fill>
        <patternFill>
          <bgColor indexed="1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34</xdr:row>
      <xdr:rowOff>57150</xdr:rowOff>
    </xdr:from>
    <xdr:to>
      <xdr:col>11</xdr:col>
      <xdr:colOff>276225</xdr:colOff>
      <xdr:row>61</xdr:row>
      <xdr:rowOff>28575</xdr:rowOff>
    </xdr:to>
    <xdr:pic>
      <xdr:nvPicPr>
        <xdr:cNvPr id="1169" name="Picture 1" descr="ND Map for Budget Regions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629275"/>
          <a:ext cx="630555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3"/>
  <sheetViews>
    <sheetView showGridLines="0" tabSelected="1" workbookViewId="0">
      <selection activeCell="M2" sqref="M2"/>
    </sheetView>
  </sheetViews>
  <sheetFormatPr defaultRowHeight="12.75" x14ac:dyDescent="0.2"/>
  <cols>
    <col min="1" max="1" width="3.140625" style="13" customWidth="1"/>
    <col min="2" max="2" width="9.140625" style="13" customWidth="1"/>
    <col min="3" max="16384" width="9.140625" style="13"/>
  </cols>
  <sheetData>
    <row r="1" spans="2:11" s="11" customFormat="1" ht="18" x14ac:dyDescent="0.25">
      <c r="C1" s="32"/>
      <c r="D1" s="37" t="s">
        <v>93</v>
      </c>
      <c r="E1" s="37"/>
      <c r="F1" s="37"/>
      <c r="G1" s="37"/>
      <c r="H1" s="37"/>
      <c r="I1" s="32"/>
      <c r="J1" s="32"/>
    </row>
    <row r="2" spans="2:11" s="11" customFormat="1" x14ac:dyDescent="0.2">
      <c r="B2" s="31" t="s">
        <v>90</v>
      </c>
      <c r="D2" s="12"/>
      <c r="E2" s="12"/>
      <c r="F2" s="12"/>
    </row>
    <row r="3" spans="2:11" x14ac:dyDescent="0.2">
      <c r="B3" s="36" t="s">
        <v>91</v>
      </c>
    </row>
    <row r="4" spans="2:11" x14ac:dyDescent="0.2">
      <c r="B4" s="14" t="s">
        <v>21</v>
      </c>
      <c r="C4" s="14"/>
      <c r="D4" s="14"/>
      <c r="E4" s="14"/>
      <c r="F4" s="14"/>
      <c r="G4" s="14"/>
      <c r="H4" s="14"/>
      <c r="I4" s="14"/>
      <c r="J4" s="14"/>
    </row>
    <row r="5" spans="2:11" x14ac:dyDescent="0.2">
      <c r="B5" s="16" t="s">
        <v>63</v>
      </c>
      <c r="C5" s="14"/>
      <c r="D5" s="14"/>
      <c r="E5" s="14"/>
      <c r="F5" s="14"/>
      <c r="G5" s="14"/>
      <c r="H5" s="14"/>
      <c r="I5" s="14"/>
      <c r="J5" s="14"/>
    </row>
    <row r="6" spans="2:11" x14ac:dyDescent="0.2">
      <c r="B6" s="13" t="s">
        <v>36</v>
      </c>
    </row>
    <row r="7" spans="2:11" x14ac:dyDescent="0.2">
      <c r="B7" t="s">
        <v>92</v>
      </c>
    </row>
    <row r="8" spans="2:11" x14ac:dyDescent="0.2">
      <c r="B8" t="s">
        <v>94</v>
      </c>
    </row>
    <row r="9" spans="2:11" x14ac:dyDescent="0.2">
      <c r="B9" s="13" t="s">
        <v>37</v>
      </c>
    </row>
    <row r="10" spans="2:11" x14ac:dyDescent="0.2">
      <c r="B10" s="13" t="s">
        <v>38</v>
      </c>
    </row>
    <row r="12" spans="2:11" x14ac:dyDescent="0.2">
      <c r="B12" s="14" t="s">
        <v>22</v>
      </c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">
      <c r="B13" s="13" t="s">
        <v>24</v>
      </c>
    </row>
    <row r="14" spans="2:11" x14ac:dyDescent="0.2">
      <c r="B14" s="13" t="s">
        <v>28</v>
      </c>
    </row>
    <row r="15" spans="2:11" x14ac:dyDescent="0.2">
      <c r="B15" s="13" t="s">
        <v>29</v>
      </c>
    </row>
    <row r="16" spans="2:11" x14ac:dyDescent="0.2">
      <c r="B16" s="13" t="s">
        <v>25</v>
      </c>
    </row>
    <row r="17" spans="2:2" x14ac:dyDescent="0.2">
      <c r="B17" s="13" t="s">
        <v>30</v>
      </c>
    </row>
    <row r="18" spans="2:2" x14ac:dyDescent="0.2">
      <c r="B18" s="13" t="s">
        <v>33</v>
      </c>
    </row>
    <row r="19" spans="2:2" x14ac:dyDescent="0.2">
      <c r="B19" s="13" t="s">
        <v>34</v>
      </c>
    </row>
    <row r="20" spans="2:2" x14ac:dyDescent="0.2">
      <c r="B20" s="13" t="s">
        <v>32</v>
      </c>
    </row>
    <row r="21" spans="2:2" x14ac:dyDescent="0.2">
      <c r="B21" s="13" t="s">
        <v>31</v>
      </c>
    </row>
    <row r="23" spans="2:2" x14ac:dyDescent="0.2">
      <c r="B23" s="13" t="s">
        <v>64</v>
      </c>
    </row>
    <row r="24" spans="2:2" x14ac:dyDescent="0.2">
      <c r="B24" s="13" t="s">
        <v>26</v>
      </c>
    </row>
    <row r="25" spans="2:2" x14ac:dyDescent="0.2">
      <c r="B25" s="13" t="s">
        <v>27</v>
      </c>
    </row>
    <row r="26" spans="2:2" x14ac:dyDescent="0.2">
      <c r="B26" s="13" t="s">
        <v>65</v>
      </c>
    </row>
    <row r="27" spans="2:2" x14ac:dyDescent="0.2">
      <c r="B27" s="13" t="s">
        <v>66</v>
      </c>
    </row>
    <row r="28" spans="2:2" x14ac:dyDescent="0.2">
      <c r="B28" s="13" t="s">
        <v>67</v>
      </c>
    </row>
    <row r="29" spans="2:2" x14ac:dyDescent="0.2">
      <c r="B29" s="13" t="s">
        <v>68</v>
      </c>
    </row>
    <row r="31" spans="2:2" x14ac:dyDescent="0.2">
      <c r="B31" s="13" t="s">
        <v>23</v>
      </c>
    </row>
    <row r="33" spans="5:5" x14ac:dyDescent="0.2">
      <c r="E33" s="15" t="s">
        <v>35</v>
      </c>
    </row>
  </sheetData>
  <sheetProtection sheet="1" objects="1" scenarios="1"/>
  <mergeCells count="1">
    <mergeCell ref="D1:H1"/>
  </mergeCells>
  <phoneticPr fontId="2" type="noConversion"/>
  <pageMargins left="0.75" right="0.2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32"/>
  <sheetViews>
    <sheetView showGridLines="0" workbookViewId="0">
      <pane xSplit="1" topLeftCell="B1" activePane="topRight" state="frozen"/>
      <selection pane="topRight" activeCell="K24" sqref="K24"/>
    </sheetView>
  </sheetViews>
  <sheetFormatPr defaultRowHeight="12.75" x14ac:dyDescent="0.2"/>
  <cols>
    <col min="1" max="1" width="13.42578125" customWidth="1"/>
    <col min="2" max="18" width="9.7109375" customWidth="1"/>
    <col min="24" max="26" width="9.140625" hidden="1" customWidth="1"/>
    <col min="27" max="43" width="8.85546875" hidden="1" customWidth="1"/>
    <col min="44" max="44" width="9.140625" customWidth="1"/>
  </cols>
  <sheetData>
    <row r="1" spans="1:43" x14ac:dyDescent="0.2">
      <c r="A1" s="2" t="s">
        <v>69</v>
      </c>
      <c r="B1" s="2"/>
      <c r="C1" s="2"/>
      <c r="G1" s="2"/>
      <c r="J1" s="22"/>
      <c r="R1" s="2"/>
    </row>
    <row r="2" spans="1:43" x14ac:dyDescent="0.2">
      <c r="C2" s="2"/>
      <c r="D2" s="2"/>
      <c r="Y2" s="25"/>
      <c r="Z2" s="25"/>
      <c r="AA2" s="4"/>
      <c r="AB2" s="4"/>
    </row>
    <row r="3" spans="1:43" x14ac:dyDescent="0.2">
      <c r="B3" s="22" t="s">
        <v>59</v>
      </c>
      <c r="C3" s="22"/>
      <c r="D3" s="22"/>
      <c r="E3" s="5"/>
      <c r="F3" s="24" t="s">
        <v>11</v>
      </c>
      <c r="Q3" s="3"/>
      <c r="Y3" s="4"/>
      <c r="Z3" s="4"/>
    </row>
    <row r="4" spans="1:43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8.2899999999999991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K4" si="0">C8</f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Oil Snflr</v>
      </c>
      <c r="AG4" t="str">
        <f t="shared" si="0"/>
        <v>Canola</v>
      </c>
      <c r="AH4" t="str">
        <f t="shared" si="0"/>
        <v>Flax</v>
      </c>
      <c r="AI4" t="str">
        <f t="shared" si="0"/>
        <v>Field Pea</v>
      </c>
      <c r="AJ4" t="str">
        <f t="shared" si="0"/>
        <v>Lentils</v>
      </c>
      <c r="AK4" t="str">
        <f t="shared" si="0"/>
        <v>Mustard</v>
      </c>
      <c r="AL4" t="str">
        <f t="shared" ref="AL4:AQ4" si="1">M8</f>
        <v>Safflower</v>
      </c>
      <c r="AM4" t="str">
        <f t="shared" si="1"/>
        <v>Oats</v>
      </c>
      <c r="AN4" t="str">
        <f t="shared" si="1"/>
        <v>Buckwht</v>
      </c>
      <c r="AO4" t="str">
        <f t="shared" si="1"/>
        <v>Chickpea</v>
      </c>
      <c r="AP4" t="str">
        <f t="shared" si="1"/>
        <v>W.Wht</v>
      </c>
      <c r="AQ4" t="str">
        <f t="shared" si="1"/>
        <v>Rye</v>
      </c>
    </row>
    <row r="5" spans="1:43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1</v>
      </c>
      <c r="AN5" s="23">
        <v>0</v>
      </c>
      <c r="AO5" s="23">
        <v>0</v>
      </c>
      <c r="AP5" s="23">
        <v>1</v>
      </c>
      <c r="AQ5" s="23">
        <v>0</v>
      </c>
    </row>
    <row r="6" spans="1:43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7.8899999999999988</v>
      </c>
      <c r="G6" s="4"/>
      <c r="Y6" s="4" t="s">
        <v>60</v>
      </c>
      <c r="Z6" s="4"/>
      <c r="AA6">
        <f>IF($F$3=B8,1,0)</f>
        <v>1</v>
      </c>
      <c r="AB6">
        <f t="shared" ref="AB6:AH6" si="2">IF($F$3=C8,1,0)</f>
        <v>0</v>
      </c>
      <c r="AC6">
        <f t="shared" si="2"/>
        <v>0</v>
      </c>
      <c r="AD6">
        <f t="shared" si="2"/>
        <v>0</v>
      </c>
      <c r="AE6">
        <f t="shared" si="2"/>
        <v>0</v>
      </c>
      <c r="AF6">
        <f t="shared" si="2"/>
        <v>0</v>
      </c>
      <c r="AG6">
        <f t="shared" si="2"/>
        <v>0</v>
      </c>
      <c r="AH6">
        <f t="shared" si="2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Q6" si="3">IF($F$3=M8,1,0)</f>
        <v>0</v>
      </c>
      <c r="AM6">
        <f t="shared" si="3"/>
        <v>0</v>
      </c>
      <c r="AN6">
        <f t="shared" si="3"/>
        <v>0</v>
      </c>
      <c r="AO6">
        <f t="shared" si="3"/>
        <v>0</v>
      </c>
      <c r="AP6">
        <f t="shared" si="3"/>
        <v>0</v>
      </c>
      <c r="AQ6">
        <f t="shared" si="3"/>
        <v>0</v>
      </c>
    </row>
    <row r="7" spans="1:43" x14ac:dyDescent="0.2">
      <c r="F7" s="4"/>
      <c r="G7" s="4"/>
      <c r="H7" s="4"/>
      <c r="I7" s="4"/>
      <c r="J7" s="4"/>
      <c r="Y7" s="25" t="s">
        <v>84</v>
      </c>
      <c r="Z7" s="4"/>
      <c r="AA7">
        <f>IF(AA5+AA6=2,1,0)</f>
        <v>1</v>
      </c>
      <c r="AB7">
        <f t="shared" ref="AB7:AK7" si="4">IF(AB5+AB6=2,1,0)</f>
        <v>0</v>
      </c>
      <c r="AC7">
        <f t="shared" si="4"/>
        <v>0</v>
      </c>
      <c r="AD7">
        <f t="shared" si="4"/>
        <v>0</v>
      </c>
      <c r="AE7">
        <f t="shared" si="4"/>
        <v>0</v>
      </c>
      <c r="AF7">
        <f t="shared" si="4"/>
        <v>0</v>
      </c>
      <c r="AG7">
        <f t="shared" si="4"/>
        <v>0</v>
      </c>
      <c r="AH7">
        <f t="shared" si="4"/>
        <v>0</v>
      </c>
      <c r="AI7">
        <f t="shared" si="4"/>
        <v>0</v>
      </c>
      <c r="AJ7">
        <f t="shared" si="4"/>
        <v>0</v>
      </c>
      <c r="AK7">
        <f t="shared" si="4"/>
        <v>0</v>
      </c>
      <c r="AL7">
        <f t="shared" ref="AL7:AQ7" si="5">IF(AL5+AL6=2,1,0)</f>
        <v>0</v>
      </c>
      <c r="AM7">
        <f t="shared" si="5"/>
        <v>0</v>
      </c>
      <c r="AN7">
        <f t="shared" si="5"/>
        <v>0</v>
      </c>
      <c r="AO7">
        <f t="shared" si="5"/>
        <v>0</v>
      </c>
      <c r="AP7">
        <f t="shared" si="5"/>
        <v>0</v>
      </c>
      <c r="AQ7">
        <f t="shared" si="5"/>
        <v>0</v>
      </c>
    </row>
    <row r="8" spans="1:43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6</v>
      </c>
      <c r="H8" s="17" t="s">
        <v>7</v>
      </c>
      <c r="I8" s="17" t="s">
        <v>8</v>
      </c>
      <c r="J8" s="17" t="s">
        <v>10</v>
      </c>
      <c r="K8" s="17" t="s">
        <v>17</v>
      </c>
      <c r="L8" s="17" t="s">
        <v>72</v>
      </c>
      <c r="M8" s="17" t="s">
        <v>79</v>
      </c>
      <c r="N8" s="17" t="s">
        <v>12</v>
      </c>
      <c r="O8" s="17" t="s">
        <v>80</v>
      </c>
      <c r="P8" s="17" t="s">
        <v>82</v>
      </c>
      <c r="Q8" s="17" t="s">
        <v>62</v>
      </c>
      <c r="R8" s="17" t="s">
        <v>83</v>
      </c>
      <c r="Y8" s="26">
        <f>SUM(AA7:AQ7)</f>
        <v>1</v>
      </c>
      <c r="Z8" s="25" t="s">
        <v>86</v>
      </c>
    </row>
    <row r="9" spans="1:43" x14ac:dyDescent="0.2">
      <c r="A9" s="5" t="s">
        <v>0</v>
      </c>
      <c r="B9" s="8">
        <v>39</v>
      </c>
      <c r="C9" s="8">
        <v>36</v>
      </c>
      <c r="D9" s="8">
        <v>59</v>
      </c>
      <c r="E9" s="8">
        <v>98</v>
      </c>
      <c r="F9" s="8">
        <v>23</v>
      </c>
      <c r="G9" s="8">
        <v>1570</v>
      </c>
      <c r="H9" s="8">
        <v>1750</v>
      </c>
      <c r="I9" s="8">
        <v>19</v>
      </c>
      <c r="J9" s="8">
        <v>31</v>
      </c>
      <c r="K9" s="8">
        <v>1230</v>
      </c>
      <c r="L9" s="8">
        <v>800</v>
      </c>
      <c r="M9" s="8">
        <v>1050</v>
      </c>
      <c r="N9" s="8">
        <v>70</v>
      </c>
      <c r="O9" s="8">
        <v>850</v>
      </c>
      <c r="P9" s="8">
        <v>1400</v>
      </c>
      <c r="Q9" s="8">
        <v>43</v>
      </c>
      <c r="R9" s="8">
        <v>40</v>
      </c>
    </row>
    <row r="10" spans="1:43" x14ac:dyDescent="0.2">
      <c r="A10" s="19" t="s">
        <v>43</v>
      </c>
      <c r="B10" s="6">
        <f>IF($F$3=B8,$F$6,B11/B9)</f>
        <v>7.8899999999999988</v>
      </c>
      <c r="C10" s="6">
        <f t="shared" ref="C10:R10" si="6">IF($F$3=C8,$F$6,C11/C9)</f>
        <v>8.5322256944444437</v>
      </c>
      <c r="D10" s="6">
        <f t="shared" si="6"/>
        <v>4.9701165254237276</v>
      </c>
      <c r="E10" s="6">
        <f t="shared" si="6"/>
        <v>4.2177334183673461</v>
      </c>
      <c r="F10" s="6">
        <f t="shared" si="6"/>
        <v>11.011842391304347</v>
      </c>
      <c r="G10" s="6">
        <f t="shared" si="6"/>
        <v>0.20946130573248406</v>
      </c>
      <c r="H10" s="6">
        <f t="shared" si="6"/>
        <v>0.22338142857142851</v>
      </c>
      <c r="I10" s="6">
        <f t="shared" si="6"/>
        <v>13.763690789473685</v>
      </c>
      <c r="J10" s="6">
        <f t="shared" si="6"/>
        <v>9.350818548387096</v>
      </c>
      <c r="K10" s="6">
        <f t="shared" si="6"/>
        <v>0.20952266260162603</v>
      </c>
      <c r="L10" s="6">
        <f t="shared" si="6"/>
        <v>0.30316781250000002</v>
      </c>
      <c r="M10" s="6">
        <f t="shared" si="6"/>
        <v>0.24378083333333336</v>
      </c>
      <c r="N10" s="6">
        <f t="shared" si="6"/>
        <v>4.0294714285714281</v>
      </c>
      <c r="O10" s="6">
        <f t="shared" si="6"/>
        <v>0.25679705882352938</v>
      </c>
      <c r="P10" s="6">
        <f t="shared" si="6"/>
        <v>0.26832562499999996</v>
      </c>
      <c r="Q10" s="6">
        <f t="shared" si="6"/>
        <v>7.1994767441860459</v>
      </c>
      <c r="R10" s="6">
        <f t="shared" si="6"/>
        <v>6.6547312500000002</v>
      </c>
      <c r="Y10" s="27" t="s">
        <v>85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0</v>
      </c>
      <c r="AI10" s="28">
        <v>0</v>
      </c>
      <c r="AJ10" s="28">
        <v>1</v>
      </c>
      <c r="AK10" s="28">
        <v>1</v>
      </c>
      <c r="AL10" s="28">
        <v>1</v>
      </c>
      <c r="AM10" s="28">
        <v>0</v>
      </c>
      <c r="AN10" s="28">
        <v>1</v>
      </c>
      <c r="AO10" s="28">
        <v>1</v>
      </c>
      <c r="AP10" s="28">
        <v>0</v>
      </c>
      <c r="AQ10" s="28">
        <v>0</v>
      </c>
    </row>
    <row r="11" spans="1:43" x14ac:dyDescent="0.2">
      <c r="A11" s="5" t="s">
        <v>1</v>
      </c>
      <c r="B11" s="34">
        <f t="shared" ref="B11:R11" si="7">IF($F$3=B8,B9*B10,$AA$17+B25)</f>
        <v>307.70999999999998</v>
      </c>
      <c r="C11" s="34">
        <f t="shared" si="7"/>
        <v>307.16012499999999</v>
      </c>
      <c r="D11" s="34">
        <f t="shared" si="7"/>
        <v>293.23687499999994</v>
      </c>
      <c r="E11" s="34">
        <f t="shared" si="7"/>
        <v>413.33787499999994</v>
      </c>
      <c r="F11" s="34">
        <f t="shared" si="7"/>
        <v>253.27237499999998</v>
      </c>
      <c r="G11" s="34">
        <f t="shared" si="7"/>
        <v>328.85424999999998</v>
      </c>
      <c r="H11" s="34">
        <f t="shared" si="7"/>
        <v>390.9174999999999</v>
      </c>
      <c r="I11" s="34">
        <f t="shared" si="7"/>
        <v>261.51012500000002</v>
      </c>
      <c r="J11" s="34">
        <f t="shared" si="7"/>
        <v>289.87537499999996</v>
      </c>
      <c r="K11" s="34">
        <f t="shared" si="7"/>
        <v>257.712875</v>
      </c>
      <c r="L11" s="34">
        <f t="shared" si="7"/>
        <v>242.53425000000001</v>
      </c>
      <c r="M11" s="34">
        <f t="shared" si="7"/>
        <v>255.96987500000003</v>
      </c>
      <c r="N11" s="34">
        <f t="shared" si="7"/>
        <v>282.06299999999999</v>
      </c>
      <c r="O11" s="34">
        <f t="shared" si="7"/>
        <v>218.27749999999997</v>
      </c>
      <c r="P11" s="34">
        <f t="shared" si="7"/>
        <v>375.65587499999992</v>
      </c>
      <c r="Q11" s="34">
        <f t="shared" si="7"/>
        <v>309.57749999999999</v>
      </c>
      <c r="R11" s="34">
        <f t="shared" si="7"/>
        <v>266.18925000000002</v>
      </c>
      <c r="Y11" s="27" t="s">
        <v>88</v>
      </c>
      <c r="AA11">
        <f t="shared" ref="AA11:AQ11" si="8">IF(AA6+AA10=2,1,0)</f>
        <v>0</v>
      </c>
      <c r="AB11">
        <f t="shared" si="8"/>
        <v>0</v>
      </c>
      <c r="AC11">
        <f t="shared" si="8"/>
        <v>0</v>
      </c>
      <c r="AD11">
        <f t="shared" si="8"/>
        <v>0</v>
      </c>
      <c r="AE11">
        <f t="shared" si="8"/>
        <v>0</v>
      </c>
      <c r="AF11">
        <f t="shared" si="8"/>
        <v>0</v>
      </c>
      <c r="AG11">
        <f t="shared" si="8"/>
        <v>0</v>
      </c>
      <c r="AH11">
        <f t="shared" si="8"/>
        <v>0</v>
      </c>
      <c r="AI11">
        <f t="shared" si="8"/>
        <v>0</v>
      </c>
      <c r="AJ11">
        <f t="shared" si="8"/>
        <v>0</v>
      </c>
      <c r="AK11">
        <f t="shared" si="8"/>
        <v>0</v>
      </c>
      <c r="AL11">
        <f t="shared" si="8"/>
        <v>0</v>
      </c>
      <c r="AM11">
        <f t="shared" si="8"/>
        <v>0</v>
      </c>
      <c r="AN11">
        <f t="shared" si="8"/>
        <v>0</v>
      </c>
      <c r="AO11">
        <f t="shared" si="8"/>
        <v>0</v>
      </c>
      <c r="AP11">
        <f t="shared" si="8"/>
        <v>0</v>
      </c>
      <c r="AQ11">
        <f t="shared" si="8"/>
        <v>0</v>
      </c>
    </row>
    <row r="12" spans="1:43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Y12" s="26">
        <f>SUM(AA11:AQ11)</f>
        <v>0</v>
      </c>
      <c r="Z12" s="25" t="s">
        <v>87</v>
      </c>
    </row>
    <row r="13" spans="1:43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Y13" s="4"/>
      <c r="Z13" s="4"/>
    </row>
    <row r="14" spans="1:43" x14ac:dyDescent="0.2">
      <c r="A14" s="5" t="s">
        <v>45</v>
      </c>
      <c r="B14" s="9">
        <v>24</v>
      </c>
      <c r="C14" s="9">
        <v>31.5</v>
      </c>
      <c r="D14" s="9">
        <v>20.93</v>
      </c>
      <c r="E14" s="9">
        <v>68.08</v>
      </c>
      <c r="F14" s="9">
        <v>65.8</v>
      </c>
      <c r="G14" s="9">
        <v>35.909999999999997</v>
      </c>
      <c r="H14" s="9">
        <v>74</v>
      </c>
      <c r="I14" s="9">
        <v>24</v>
      </c>
      <c r="J14" s="9">
        <v>60</v>
      </c>
      <c r="K14" s="9">
        <v>21</v>
      </c>
      <c r="L14" s="9">
        <v>11.27</v>
      </c>
      <c r="M14" s="9">
        <v>11.75</v>
      </c>
      <c r="N14" s="9">
        <v>20</v>
      </c>
      <c r="O14" s="9">
        <v>25</v>
      </c>
      <c r="P14" s="9">
        <v>84</v>
      </c>
      <c r="Q14" s="9">
        <v>13.5</v>
      </c>
      <c r="R14" s="9">
        <v>13.2</v>
      </c>
      <c r="AA14" t="s">
        <v>16</v>
      </c>
    </row>
    <row r="15" spans="1:43" x14ac:dyDescent="0.2">
      <c r="A15" s="5" t="s">
        <v>46</v>
      </c>
      <c r="B15" s="10">
        <v>36</v>
      </c>
      <c r="C15" s="10">
        <v>36</v>
      </c>
      <c r="D15" s="10">
        <v>29.4</v>
      </c>
      <c r="E15" s="10">
        <v>36.4</v>
      </c>
      <c r="F15" s="10">
        <v>28.4</v>
      </c>
      <c r="G15" s="10">
        <v>44.9</v>
      </c>
      <c r="H15" s="10">
        <v>28</v>
      </c>
      <c r="I15" s="10">
        <v>41.2</v>
      </c>
      <c r="J15" s="10">
        <v>47.6</v>
      </c>
      <c r="K15" s="10">
        <v>47.1</v>
      </c>
      <c r="L15" s="10">
        <v>29.6</v>
      </c>
      <c r="M15" s="10">
        <v>23</v>
      </c>
      <c r="N15" s="10">
        <v>12.9</v>
      </c>
      <c r="O15" s="10">
        <v>21.8</v>
      </c>
      <c r="P15" s="10">
        <v>56.2</v>
      </c>
      <c r="Q15" s="10">
        <v>31.7</v>
      </c>
      <c r="R15" s="10">
        <v>10</v>
      </c>
      <c r="AA15">
        <f t="shared" ref="AA15:AQ15" si="9">IF($F$3=B8,B27,0)</f>
        <v>94.669749999999993</v>
      </c>
      <c r="AB15">
        <f t="shared" si="9"/>
        <v>0</v>
      </c>
      <c r="AC15">
        <f t="shared" si="9"/>
        <v>0</v>
      </c>
      <c r="AD15">
        <f t="shared" si="9"/>
        <v>0</v>
      </c>
      <c r="AE15">
        <f t="shared" si="9"/>
        <v>0</v>
      </c>
      <c r="AF15">
        <f t="shared" si="9"/>
        <v>0</v>
      </c>
      <c r="AG15">
        <f t="shared" si="9"/>
        <v>0</v>
      </c>
      <c r="AH15">
        <f t="shared" si="9"/>
        <v>0</v>
      </c>
      <c r="AI15">
        <f t="shared" si="9"/>
        <v>0</v>
      </c>
      <c r="AJ15">
        <f t="shared" si="9"/>
        <v>0</v>
      </c>
      <c r="AK15">
        <f t="shared" si="9"/>
        <v>0</v>
      </c>
      <c r="AL15">
        <f t="shared" si="9"/>
        <v>0</v>
      </c>
      <c r="AM15">
        <f t="shared" si="9"/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</row>
    <row r="16" spans="1:43" x14ac:dyDescent="0.2">
      <c r="A16" s="5" t="s">
        <v>47</v>
      </c>
      <c r="B16" s="10">
        <v>6.5</v>
      </c>
      <c r="C16" s="10">
        <v>6.5</v>
      </c>
      <c r="D16" s="10">
        <v>6.5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3</v>
      </c>
      <c r="K16" s="10">
        <v>16</v>
      </c>
      <c r="L16" s="10">
        <v>0</v>
      </c>
      <c r="M16" s="10">
        <v>18</v>
      </c>
      <c r="N16" s="10">
        <v>0</v>
      </c>
      <c r="O16" s="10">
        <v>0</v>
      </c>
      <c r="P16" s="10">
        <v>36</v>
      </c>
      <c r="Q16" s="10">
        <v>10</v>
      </c>
      <c r="R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</v>
      </c>
      <c r="H17" s="10">
        <v>0</v>
      </c>
      <c r="I17" s="10">
        <v>0</v>
      </c>
      <c r="J17" s="10">
        <v>6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AA17">
        <f>SUM(AA15:AQ15)</f>
        <v>94.669749999999993</v>
      </c>
    </row>
    <row r="18" spans="1:31" x14ac:dyDescent="0.2">
      <c r="A18" s="5" t="s">
        <v>49</v>
      </c>
      <c r="B18" s="10">
        <v>89.39</v>
      </c>
      <c r="C18" s="10">
        <v>81.2</v>
      </c>
      <c r="D18" s="10">
        <v>83.32</v>
      </c>
      <c r="E18" s="10">
        <v>119.91</v>
      </c>
      <c r="F18" s="10">
        <v>12.45</v>
      </c>
      <c r="G18" s="10">
        <v>69.510000000000005</v>
      </c>
      <c r="H18" s="10">
        <v>127.34</v>
      </c>
      <c r="I18" s="10">
        <v>44.15</v>
      </c>
      <c r="J18" s="10">
        <v>14.97</v>
      </c>
      <c r="K18" s="10">
        <v>9.85</v>
      </c>
      <c r="L18" s="10">
        <v>43.02</v>
      </c>
      <c r="M18" s="10">
        <v>43</v>
      </c>
      <c r="N18" s="10">
        <v>84.97</v>
      </c>
      <c r="O18" s="10">
        <v>28.63</v>
      </c>
      <c r="P18" s="10">
        <v>30.15</v>
      </c>
      <c r="Q18" s="10">
        <v>100.3</v>
      </c>
      <c r="R18" s="10">
        <v>92.11</v>
      </c>
    </row>
    <row r="19" spans="1:31" x14ac:dyDescent="0.2">
      <c r="A19" s="5" t="s">
        <v>50</v>
      </c>
      <c r="B19" s="10">
        <v>6</v>
      </c>
      <c r="C19" s="10">
        <v>6.5</v>
      </c>
      <c r="D19" s="10">
        <v>5.5</v>
      </c>
      <c r="E19" s="10">
        <v>8</v>
      </c>
      <c r="F19" s="10">
        <v>6.5</v>
      </c>
      <c r="G19" s="10">
        <v>10.5</v>
      </c>
      <c r="H19" s="10">
        <v>10</v>
      </c>
      <c r="I19" s="10">
        <v>12</v>
      </c>
      <c r="J19" s="10">
        <v>7.5</v>
      </c>
      <c r="K19" s="10">
        <v>9</v>
      </c>
      <c r="L19" s="10">
        <v>13</v>
      </c>
      <c r="M19" s="10">
        <v>17</v>
      </c>
      <c r="N19" s="10">
        <v>12</v>
      </c>
      <c r="O19" s="10">
        <v>6.5</v>
      </c>
      <c r="P19" s="10">
        <v>9.5</v>
      </c>
      <c r="Q19" s="10">
        <v>8</v>
      </c>
      <c r="R19" s="10">
        <v>8</v>
      </c>
      <c r="AA19" s="29" t="s">
        <v>89</v>
      </c>
      <c r="AE19" s="30">
        <v>7.4999999999999997E-2</v>
      </c>
    </row>
    <row r="20" spans="1:31" x14ac:dyDescent="0.2">
      <c r="A20" s="5" t="s">
        <v>51</v>
      </c>
      <c r="B20" s="10">
        <v>17.47</v>
      </c>
      <c r="C20" s="10">
        <v>17.22</v>
      </c>
      <c r="D20" s="10">
        <v>19.190000000000001</v>
      </c>
      <c r="E20" s="10">
        <v>25.01</v>
      </c>
      <c r="F20" s="10">
        <v>17</v>
      </c>
      <c r="G20" s="10">
        <v>19.05</v>
      </c>
      <c r="H20" s="10">
        <v>18.86</v>
      </c>
      <c r="I20" s="10">
        <v>18.32</v>
      </c>
      <c r="J20" s="10">
        <v>19.350000000000001</v>
      </c>
      <c r="K20" s="10">
        <v>21.68</v>
      </c>
      <c r="L20" s="10">
        <v>18.16</v>
      </c>
      <c r="M20" s="10">
        <v>16.36</v>
      </c>
      <c r="N20" s="10">
        <v>22.46</v>
      </c>
      <c r="O20" s="10">
        <v>17.53</v>
      </c>
      <c r="P20" s="10">
        <v>22.49</v>
      </c>
      <c r="Q20" s="10">
        <v>17.52</v>
      </c>
      <c r="R20" s="10">
        <v>16.91</v>
      </c>
    </row>
    <row r="21" spans="1:31" x14ac:dyDescent="0.2">
      <c r="A21" s="5" t="s">
        <v>52</v>
      </c>
      <c r="B21" s="10">
        <v>17.23</v>
      </c>
      <c r="C21" s="10">
        <v>17.14</v>
      </c>
      <c r="D21" s="10">
        <v>17.8</v>
      </c>
      <c r="E21" s="10">
        <v>21.4</v>
      </c>
      <c r="F21" s="10">
        <v>17.47</v>
      </c>
      <c r="G21" s="10">
        <v>18.54</v>
      </c>
      <c r="H21" s="10">
        <v>18.59</v>
      </c>
      <c r="I21" s="10">
        <v>19.39</v>
      </c>
      <c r="J21" s="10">
        <v>19.98</v>
      </c>
      <c r="K21" s="10">
        <v>22.77</v>
      </c>
      <c r="L21" s="10">
        <v>18.72</v>
      </c>
      <c r="M21" s="10">
        <v>17.61</v>
      </c>
      <c r="N21" s="10">
        <v>19.54</v>
      </c>
      <c r="O21" s="10">
        <v>17.93</v>
      </c>
      <c r="P21" s="10">
        <v>23.74</v>
      </c>
      <c r="Q21" s="10">
        <v>17.37</v>
      </c>
      <c r="R21" s="10">
        <v>16.350000000000001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19.600000000000001</v>
      </c>
      <c r="F22" s="10">
        <v>0</v>
      </c>
      <c r="G22" s="10">
        <v>4.5599999999999996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</row>
    <row r="23" spans="1:31" x14ac:dyDescent="0.2">
      <c r="A23" s="5" t="s">
        <v>53</v>
      </c>
      <c r="B23" s="10">
        <v>8.75</v>
      </c>
      <c r="C23" s="10">
        <v>8.75</v>
      </c>
      <c r="D23" s="10">
        <v>8.75</v>
      </c>
      <c r="E23" s="10">
        <v>8.75</v>
      </c>
      <c r="F23" s="10">
        <v>5.25</v>
      </c>
      <c r="G23" s="10">
        <v>17.75</v>
      </c>
      <c r="H23" s="10">
        <v>8.75</v>
      </c>
      <c r="I23" s="10">
        <v>1.75</v>
      </c>
      <c r="J23" s="10">
        <v>9.75</v>
      </c>
      <c r="K23" s="10">
        <v>9.75</v>
      </c>
      <c r="L23" s="10">
        <v>8.75</v>
      </c>
      <c r="M23" s="10">
        <v>8.75</v>
      </c>
      <c r="N23" s="10">
        <v>8.75</v>
      </c>
      <c r="O23" s="10">
        <v>1.75</v>
      </c>
      <c r="P23" s="10">
        <v>8.75</v>
      </c>
      <c r="Q23" s="10">
        <v>8.75</v>
      </c>
      <c r="R23" s="10">
        <v>8.75</v>
      </c>
    </row>
    <row r="24" spans="1:31" x14ac:dyDescent="0.2">
      <c r="A24" s="5" t="s">
        <v>54</v>
      </c>
      <c r="B24" s="18">
        <f>SUM(B14:B23)*$AE$19*6/12</f>
        <v>7.7002499999999996</v>
      </c>
      <c r="C24" s="18">
        <f t="shared" ref="C24:R24" si="10">SUM(C14:C23)*$AE$19*6/12</f>
        <v>7.6803750000000006</v>
      </c>
      <c r="D24" s="18">
        <f t="shared" si="10"/>
        <v>7.1771249999999993</v>
      </c>
      <c r="E24" s="18">
        <f t="shared" si="10"/>
        <v>11.518125</v>
      </c>
      <c r="F24" s="18">
        <f t="shared" si="10"/>
        <v>5.7326249999999987</v>
      </c>
      <c r="G24" s="18">
        <f t="shared" si="10"/>
        <v>8.4644999999999992</v>
      </c>
      <c r="H24" s="18">
        <f t="shared" si="10"/>
        <v>10.707749999999999</v>
      </c>
      <c r="I24" s="18">
        <f t="shared" si="10"/>
        <v>6.0303750000000003</v>
      </c>
      <c r="J24" s="18">
        <f t="shared" si="10"/>
        <v>7.0556249999999991</v>
      </c>
      <c r="K24" s="18">
        <f t="shared" si="10"/>
        <v>5.8931250000000004</v>
      </c>
      <c r="L24" s="18">
        <f t="shared" si="10"/>
        <v>5.3445</v>
      </c>
      <c r="M24" s="18">
        <f t="shared" si="10"/>
        <v>5.8301249999999998</v>
      </c>
      <c r="N24" s="18">
        <f t="shared" si="10"/>
        <v>6.77325</v>
      </c>
      <c r="O24" s="18">
        <f t="shared" si="10"/>
        <v>4.4677499999999997</v>
      </c>
      <c r="P24" s="18">
        <f t="shared" si="10"/>
        <v>10.156124999999999</v>
      </c>
      <c r="Q24" s="18">
        <f t="shared" si="10"/>
        <v>7.7677500000000004</v>
      </c>
      <c r="R24" s="18">
        <f t="shared" si="10"/>
        <v>6.1994999999999996</v>
      </c>
    </row>
    <row r="25" spans="1:31" x14ac:dyDescent="0.2">
      <c r="A25" s="5" t="s">
        <v>55</v>
      </c>
      <c r="B25" s="35">
        <f t="shared" ref="B25:L25" si="11">SUM(B14:B24)</f>
        <v>213.04024999999999</v>
      </c>
      <c r="C25" s="35">
        <f t="shared" si="11"/>
        <v>212.490375</v>
      </c>
      <c r="D25" s="35">
        <f t="shared" si="11"/>
        <v>198.56712499999998</v>
      </c>
      <c r="E25" s="35">
        <f t="shared" si="11"/>
        <v>318.66812499999997</v>
      </c>
      <c r="F25" s="35">
        <f t="shared" si="11"/>
        <v>158.60262499999999</v>
      </c>
      <c r="G25" s="35">
        <f t="shared" si="11"/>
        <v>234.18449999999999</v>
      </c>
      <c r="H25" s="35">
        <f t="shared" si="11"/>
        <v>296.24774999999994</v>
      </c>
      <c r="I25" s="35">
        <f t="shared" si="11"/>
        <v>166.84037499999999</v>
      </c>
      <c r="J25" s="35">
        <f t="shared" si="11"/>
        <v>195.20562499999997</v>
      </c>
      <c r="K25" s="35">
        <f t="shared" si="11"/>
        <v>163.043125</v>
      </c>
      <c r="L25" s="35">
        <f t="shared" si="11"/>
        <v>147.86450000000002</v>
      </c>
      <c r="M25" s="35">
        <f t="shared" ref="M25:R25" si="12">SUM(M14:M24)</f>
        <v>161.30012500000004</v>
      </c>
      <c r="N25" s="35">
        <f t="shared" si="12"/>
        <v>187.39324999999999</v>
      </c>
      <c r="O25" s="35">
        <f t="shared" si="12"/>
        <v>123.60774999999998</v>
      </c>
      <c r="P25" s="35">
        <f t="shared" si="12"/>
        <v>280.98612499999996</v>
      </c>
      <c r="Q25" s="35">
        <f t="shared" si="12"/>
        <v>214.90775000000002</v>
      </c>
      <c r="R25" s="35">
        <f t="shared" si="12"/>
        <v>171.51949999999999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31" x14ac:dyDescent="0.2">
      <c r="A27" s="5" t="s">
        <v>56</v>
      </c>
      <c r="B27" s="34">
        <f t="shared" ref="B27:L27" si="13">B11-B25</f>
        <v>94.669749999999993</v>
      </c>
      <c r="C27" s="34">
        <f t="shared" si="13"/>
        <v>94.669749999999993</v>
      </c>
      <c r="D27" s="34">
        <f t="shared" si="13"/>
        <v>94.669749999999965</v>
      </c>
      <c r="E27" s="34">
        <f t="shared" si="13"/>
        <v>94.669749999999965</v>
      </c>
      <c r="F27" s="34">
        <f t="shared" si="13"/>
        <v>94.669749999999993</v>
      </c>
      <c r="G27" s="34">
        <f t="shared" si="13"/>
        <v>94.669749999999993</v>
      </c>
      <c r="H27" s="34">
        <f t="shared" si="13"/>
        <v>94.669749999999965</v>
      </c>
      <c r="I27" s="34">
        <f t="shared" si="13"/>
        <v>94.669750000000022</v>
      </c>
      <c r="J27" s="34">
        <f t="shared" si="13"/>
        <v>94.669749999999993</v>
      </c>
      <c r="K27" s="34">
        <f t="shared" si="13"/>
        <v>94.669749999999993</v>
      </c>
      <c r="L27" s="34">
        <f t="shared" si="13"/>
        <v>94.669749999999993</v>
      </c>
      <c r="M27" s="34">
        <f t="shared" ref="M27:R27" si="14">M11-M25</f>
        <v>94.669749999999993</v>
      </c>
      <c r="N27" s="34">
        <f t="shared" si="14"/>
        <v>94.669749999999993</v>
      </c>
      <c r="O27" s="34">
        <f t="shared" si="14"/>
        <v>94.669749999999993</v>
      </c>
      <c r="P27" s="34">
        <f t="shared" si="14"/>
        <v>94.669749999999965</v>
      </c>
      <c r="Q27" s="34">
        <f t="shared" si="14"/>
        <v>94.669749999999965</v>
      </c>
      <c r="R27" s="34">
        <f t="shared" si="14"/>
        <v>94.669750000000022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  <row r="32" spans="1:31" x14ac:dyDescent="0.2">
      <c r="A32" t="s">
        <v>18</v>
      </c>
    </row>
  </sheetData>
  <sheetProtection sheet="1" objects="1" scenarios="1"/>
  <phoneticPr fontId="2" type="noConversion"/>
  <conditionalFormatting sqref="B8:M8">
    <cfRule type="cellIs" dxfId="9" priority="18" stopIfTrue="1" operator="equal">
      <formula>$F$3</formula>
    </cfRule>
  </conditionalFormatting>
  <conditionalFormatting sqref="F7:J7">
    <cfRule type="cellIs" dxfId="8" priority="19" stopIfTrue="1" operator="equal">
      <formula>1</formula>
    </cfRule>
  </conditionalFormatting>
  <conditionalFormatting sqref="M8:R8">
    <cfRule type="cellIs" dxfId="7" priority="14" stopIfTrue="1" operator="equal">
      <formula>$F$3</formula>
    </cfRule>
  </conditionalFormatting>
  <conditionalFormatting sqref="B10">
    <cfRule type="expression" dxfId="6" priority="13">
      <formula>AA10=1</formula>
    </cfRule>
    <cfRule type="expression" dxfId="5" priority="20" stopIfTrue="1">
      <formula>AA6=1</formula>
    </cfRule>
  </conditionalFormatting>
  <conditionalFormatting sqref="F4">
    <cfRule type="expression" dxfId="4" priority="10" stopIfTrue="1">
      <formula>$Y$12=1</formula>
    </cfRule>
  </conditionalFormatting>
  <conditionalFormatting sqref="F5">
    <cfRule type="expression" dxfId="3" priority="9" stopIfTrue="1">
      <formula>$Y$12=1</formula>
    </cfRule>
  </conditionalFormatting>
  <conditionalFormatting sqref="F6">
    <cfRule type="expression" dxfId="2" priority="8" stopIfTrue="1">
      <formula>$Y$12=1</formula>
    </cfRule>
  </conditionalFormatting>
  <conditionalFormatting sqref="C10:R10">
    <cfRule type="expression" dxfId="1" priority="1">
      <formula>AB10=1</formula>
    </cfRule>
    <cfRule type="expression" dxfId="0" priority="2" stopIfTrue="1">
      <formula>AB6=1</formula>
    </cfRule>
  </conditionalFormatting>
  <dataValidations count="1">
    <dataValidation type="list" allowBlank="1" showInputMessage="1" showErrorMessage="1" sqref="F3" xr:uid="{00000000-0002-0000-0900-000000000000}">
      <formula1>$B$8:$R$8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1"/>
  <sheetViews>
    <sheetView showGridLines="0" workbookViewId="0">
      <pane xSplit="1" topLeftCell="B1" activePane="topRight" state="frozen"/>
      <selection pane="topRight" activeCell="H4" sqref="H4"/>
    </sheetView>
  </sheetViews>
  <sheetFormatPr defaultRowHeight="12.75" x14ac:dyDescent="0.2"/>
  <cols>
    <col min="1" max="1" width="13.42578125" customWidth="1"/>
    <col min="2" max="10" width="9.7109375" customWidth="1"/>
    <col min="23" max="26" width="9.140625" hidden="1" customWidth="1"/>
    <col min="27" max="35" width="8.85546875" hidden="1" customWidth="1"/>
    <col min="36" max="37" width="9.140625" customWidth="1"/>
  </cols>
  <sheetData>
    <row r="1" spans="1:35" x14ac:dyDescent="0.2">
      <c r="A1" s="2" t="s">
        <v>78</v>
      </c>
      <c r="B1" s="2"/>
      <c r="C1" s="2"/>
      <c r="G1" s="2"/>
      <c r="I1" s="22"/>
      <c r="J1" s="2"/>
    </row>
    <row r="2" spans="1:35" x14ac:dyDescent="0.2">
      <c r="C2" s="2"/>
      <c r="D2" s="2"/>
      <c r="Y2" s="25"/>
      <c r="Z2" s="25"/>
      <c r="AA2" s="4"/>
      <c r="AB2" s="4"/>
    </row>
    <row r="3" spans="1:35" x14ac:dyDescent="0.2">
      <c r="B3" s="22" t="s">
        <v>59</v>
      </c>
      <c r="C3" s="22"/>
      <c r="D3" s="22"/>
      <c r="E3" s="5"/>
      <c r="F3" s="24" t="s">
        <v>2</v>
      </c>
      <c r="Y3" s="4"/>
      <c r="Z3" s="4"/>
    </row>
    <row r="4" spans="1:35" x14ac:dyDescent="0.2">
      <c r="B4" s="5" t="s">
        <v>40</v>
      </c>
      <c r="C4" s="20" t="str">
        <f>F3</f>
        <v>Corn</v>
      </c>
      <c r="D4" s="5" t="s">
        <v>39</v>
      </c>
      <c r="E4" s="5"/>
      <c r="F4" s="9">
        <v>5.55</v>
      </c>
      <c r="G4" s="33" t="str">
        <f>IF(Y8=1,"","&lt;= enter cash price if no futures market")</f>
        <v/>
      </c>
      <c r="H4" s="15"/>
      <c r="I4" s="15"/>
      <c r="Y4" s="4"/>
      <c r="Z4" s="4"/>
      <c r="AA4" t="str">
        <f t="shared" ref="AA4:AI4" si="0">B8</f>
        <v>S. Wht</v>
      </c>
      <c r="AB4" t="str">
        <f t="shared" si="0"/>
        <v>Barley</v>
      </c>
      <c r="AC4" t="str">
        <f t="shared" si="0"/>
        <v>Corn</v>
      </c>
      <c r="AD4" t="str">
        <f t="shared" si="0"/>
        <v>Soybean</v>
      </c>
      <c r="AE4" t="str">
        <f t="shared" si="0"/>
        <v>Drybeans</v>
      </c>
      <c r="AF4" t="str">
        <f t="shared" si="0"/>
        <v>Oil Snflr</v>
      </c>
      <c r="AG4" t="str">
        <f t="shared" si="0"/>
        <v>Conf Snflr</v>
      </c>
      <c r="AH4" t="str">
        <f t="shared" si="0"/>
        <v>Oats</v>
      </c>
      <c r="AI4" t="str">
        <f t="shared" si="0"/>
        <v>W.Wht</v>
      </c>
    </row>
    <row r="5" spans="1:35" x14ac:dyDescent="0.2">
      <c r="B5" s="5" t="s">
        <v>44</v>
      </c>
      <c r="C5" s="5"/>
      <c r="D5" s="5"/>
      <c r="E5" s="5"/>
      <c r="F5" s="9">
        <v>-0.3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1</v>
      </c>
      <c r="AD5" s="23">
        <v>1</v>
      </c>
      <c r="AE5" s="23">
        <v>0</v>
      </c>
      <c r="AF5" s="23">
        <v>0</v>
      </c>
      <c r="AG5" s="23">
        <v>0</v>
      </c>
      <c r="AH5" s="23">
        <v>1</v>
      </c>
      <c r="AI5" s="23">
        <v>1</v>
      </c>
    </row>
    <row r="6" spans="1:35" x14ac:dyDescent="0.2">
      <c r="B6" s="5" t="s">
        <v>41</v>
      </c>
      <c r="C6" s="20" t="str">
        <f>F3</f>
        <v>Corn</v>
      </c>
      <c r="D6" s="5" t="s">
        <v>42</v>
      </c>
      <c r="E6" s="5"/>
      <c r="F6" s="21">
        <f>F4+F5</f>
        <v>5.25</v>
      </c>
      <c r="G6" s="4"/>
      <c r="Y6" s="4" t="s">
        <v>60</v>
      </c>
      <c r="Z6" s="4"/>
      <c r="AA6">
        <f t="shared" ref="AA6:AI6" si="1">IF($F$3=B8,1,0)</f>
        <v>0</v>
      </c>
      <c r="AB6">
        <f t="shared" si="1"/>
        <v>0</v>
      </c>
      <c r="AC6">
        <f t="shared" si="1"/>
        <v>1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</row>
    <row r="7" spans="1:35" x14ac:dyDescent="0.2">
      <c r="F7" s="4"/>
      <c r="G7" s="4"/>
      <c r="H7" s="4"/>
      <c r="I7" s="4"/>
      <c r="Y7" s="25" t="s">
        <v>84</v>
      </c>
      <c r="Z7" s="4"/>
      <c r="AA7">
        <f>IF(AA5+AA6=2,1,0)</f>
        <v>0</v>
      </c>
      <c r="AB7">
        <f t="shared" ref="AB7:AI7" si="2">IF(AB5+AB6=2,1,0)</f>
        <v>0</v>
      </c>
      <c r="AC7">
        <f t="shared" si="2"/>
        <v>1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</row>
    <row r="8" spans="1:35" x14ac:dyDescent="0.2">
      <c r="A8" s="5"/>
      <c r="B8" s="17" t="s">
        <v>11</v>
      </c>
      <c r="C8" s="17" t="s">
        <v>4</v>
      </c>
      <c r="D8" s="17" t="s">
        <v>2</v>
      </c>
      <c r="E8" s="17" t="s">
        <v>3</v>
      </c>
      <c r="F8" s="17" t="s">
        <v>5</v>
      </c>
      <c r="G8" s="17" t="s">
        <v>6</v>
      </c>
      <c r="H8" s="17" t="s">
        <v>15</v>
      </c>
      <c r="I8" s="17" t="s">
        <v>12</v>
      </c>
      <c r="J8" s="17" t="s">
        <v>62</v>
      </c>
      <c r="Y8" s="26">
        <f>SUM(AA7:AI7)</f>
        <v>1</v>
      </c>
      <c r="Z8" s="25" t="s">
        <v>86</v>
      </c>
    </row>
    <row r="9" spans="1:35" x14ac:dyDescent="0.2">
      <c r="A9" s="5" t="s">
        <v>0</v>
      </c>
      <c r="B9" s="8">
        <v>63</v>
      </c>
      <c r="C9" s="8">
        <v>84</v>
      </c>
      <c r="D9" s="8">
        <v>168</v>
      </c>
      <c r="E9" s="8">
        <v>40</v>
      </c>
      <c r="F9" s="8">
        <v>2010</v>
      </c>
      <c r="G9" s="8">
        <v>2130</v>
      </c>
      <c r="H9" s="8">
        <v>1680</v>
      </c>
      <c r="I9" s="8">
        <v>100</v>
      </c>
      <c r="J9" s="8">
        <v>70</v>
      </c>
    </row>
    <row r="10" spans="1:35" x14ac:dyDescent="0.2">
      <c r="A10" s="19" t="s">
        <v>43</v>
      </c>
      <c r="B10" s="6">
        <f>IF($F$3=B8,$F$6,B11/B9)</f>
        <v>10.928011904761902</v>
      </c>
      <c r="C10" s="6">
        <f t="shared" ref="C10:J10" si="3">IF($F$3=C8,$F$6,C11/C9)</f>
        <v>7.7733511904761903</v>
      </c>
      <c r="D10" s="6">
        <f t="shared" si="3"/>
        <v>5.25</v>
      </c>
      <c r="E10" s="6">
        <f t="shared" si="3"/>
        <v>14.856753125000001</v>
      </c>
      <c r="F10" s="6">
        <f t="shared" si="3"/>
        <v>0.34373793532338304</v>
      </c>
      <c r="G10" s="6">
        <f t="shared" si="3"/>
        <v>0.30902910798122063</v>
      </c>
      <c r="H10" s="6">
        <f t="shared" si="3"/>
        <v>0.40154367559523807</v>
      </c>
      <c r="I10" s="6">
        <f t="shared" si="3"/>
        <v>6.1743750000000004</v>
      </c>
      <c r="J10" s="6">
        <f t="shared" si="3"/>
        <v>9.7840767857142854</v>
      </c>
      <c r="Y10" s="27" t="s">
        <v>85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1</v>
      </c>
      <c r="AF10" s="28">
        <v>1</v>
      </c>
      <c r="AG10" s="28">
        <v>1</v>
      </c>
      <c r="AH10" s="28">
        <v>0</v>
      </c>
      <c r="AI10" s="28">
        <v>0</v>
      </c>
    </row>
    <row r="11" spans="1:35" x14ac:dyDescent="0.2">
      <c r="A11" s="5" t="s">
        <v>1</v>
      </c>
      <c r="B11" s="34">
        <f t="shared" ref="B11:J11" si="4">IF($F$3=B8,B9*B10,$AA$17+B25)</f>
        <v>688.46474999999987</v>
      </c>
      <c r="C11" s="34">
        <f t="shared" si="4"/>
        <v>652.9615</v>
      </c>
      <c r="D11" s="34">
        <f t="shared" si="4"/>
        <v>882</v>
      </c>
      <c r="E11" s="34">
        <f t="shared" si="4"/>
        <v>594.27012500000001</v>
      </c>
      <c r="F11" s="34">
        <f t="shared" si="4"/>
        <v>690.91324999999995</v>
      </c>
      <c r="G11" s="34">
        <f t="shared" si="4"/>
        <v>658.23199999999997</v>
      </c>
      <c r="H11" s="34">
        <f t="shared" si="4"/>
        <v>674.59337499999992</v>
      </c>
      <c r="I11" s="34">
        <f t="shared" si="4"/>
        <v>617.4375</v>
      </c>
      <c r="J11" s="34">
        <f t="shared" si="4"/>
        <v>684.88537499999995</v>
      </c>
      <c r="Y11" s="27" t="s">
        <v>88</v>
      </c>
      <c r="AA11">
        <f t="shared" ref="AA11:AI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</row>
    <row r="12" spans="1:35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Y12" s="26">
        <f>SUM(AA11:AI11)</f>
        <v>0</v>
      </c>
      <c r="Z12" s="25" t="s">
        <v>87</v>
      </c>
    </row>
    <row r="13" spans="1:35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Y13" s="4"/>
      <c r="Z13" s="4"/>
    </row>
    <row r="14" spans="1:35" x14ac:dyDescent="0.2">
      <c r="A14" s="5" t="s">
        <v>45</v>
      </c>
      <c r="B14" s="9">
        <v>32</v>
      </c>
      <c r="C14" s="9">
        <v>31</v>
      </c>
      <c r="D14" s="9">
        <v>100.5</v>
      </c>
      <c r="E14" s="9">
        <v>65.8</v>
      </c>
      <c r="F14" s="9">
        <v>61.88</v>
      </c>
      <c r="G14" s="9">
        <v>41.04</v>
      </c>
      <c r="H14" s="9">
        <v>60.4</v>
      </c>
      <c r="I14" s="9">
        <v>20</v>
      </c>
      <c r="J14" s="9">
        <v>17.55</v>
      </c>
      <c r="AA14" t="s">
        <v>16</v>
      </c>
    </row>
    <row r="15" spans="1:35" x14ac:dyDescent="0.2">
      <c r="A15" s="5" t="s">
        <v>46</v>
      </c>
      <c r="B15" s="10">
        <v>28.6</v>
      </c>
      <c r="C15" s="10">
        <v>23.9</v>
      </c>
      <c r="D15" s="10">
        <v>51</v>
      </c>
      <c r="E15" s="10">
        <v>65.8</v>
      </c>
      <c r="F15" s="10">
        <v>46.9</v>
      </c>
      <c r="G15" s="10">
        <v>35.9</v>
      </c>
      <c r="H15" s="10">
        <v>39</v>
      </c>
      <c r="I15" s="10">
        <v>6.5</v>
      </c>
      <c r="J15" s="10">
        <v>34</v>
      </c>
      <c r="AA15">
        <f t="shared" ref="AA15:AI15" si="6">IF($F$3=B8,B27,0)</f>
        <v>0</v>
      </c>
      <c r="AB15">
        <f t="shared" si="6"/>
        <v>0</v>
      </c>
      <c r="AC15">
        <f t="shared" si="6"/>
        <v>394.11562499999997</v>
      </c>
      <c r="AD15">
        <f t="shared" si="6"/>
        <v>0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</row>
    <row r="16" spans="1:35" x14ac:dyDescent="0.2">
      <c r="A16" s="5" t="s">
        <v>47</v>
      </c>
      <c r="B16" s="10">
        <v>18.5</v>
      </c>
      <c r="C16" s="10">
        <v>18.5</v>
      </c>
      <c r="D16" s="10">
        <v>0</v>
      </c>
      <c r="E16" s="10">
        <v>0</v>
      </c>
      <c r="F16" s="10">
        <v>20</v>
      </c>
      <c r="G16" s="10">
        <v>0</v>
      </c>
      <c r="H16" s="10">
        <v>0</v>
      </c>
      <c r="I16" s="10">
        <v>0</v>
      </c>
      <c r="J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4</v>
      </c>
      <c r="F17" s="10">
        <v>0</v>
      </c>
      <c r="G17" s="10">
        <v>5</v>
      </c>
      <c r="H17" s="10">
        <v>10</v>
      </c>
      <c r="I17" s="10">
        <v>0</v>
      </c>
      <c r="J17" s="10">
        <v>0</v>
      </c>
      <c r="AA17">
        <f>SUM(AA15:AI15)</f>
        <v>394.11562499999997</v>
      </c>
    </row>
    <row r="18" spans="1:31" x14ac:dyDescent="0.2">
      <c r="A18" s="5" t="s">
        <v>49</v>
      </c>
      <c r="B18" s="10">
        <v>139.16</v>
      </c>
      <c r="C18" s="10">
        <v>110.2</v>
      </c>
      <c r="D18" s="10">
        <v>192.35</v>
      </c>
      <c r="E18" s="10">
        <v>4.57</v>
      </c>
      <c r="F18" s="10">
        <v>73.709999999999994</v>
      </c>
      <c r="G18" s="10">
        <v>88.44</v>
      </c>
      <c r="H18" s="10">
        <v>65.56</v>
      </c>
      <c r="I18" s="10">
        <v>113.34</v>
      </c>
      <c r="J18" s="10">
        <v>156.84</v>
      </c>
    </row>
    <row r="19" spans="1:31" x14ac:dyDescent="0.2">
      <c r="A19" s="5" t="s">
        <v>50</v>
      </c>
      <c r="B19" s="10">
        <v>5.5</v>
      </c>
      <c r="C19" s="10">
        <v>4</v>
      </c>
      <c r="D19" s="10">
        <v>12</v>
      </c>
      <c r="E19" s="10">
        <v>6.5</v>
      </c>
      <c r="F19" s="10">
        <v>15.5</v>
      </c>
      <c r="G19" s="10">
        <v>10.5</v>
      </c>
      <c r="H19" s="10">
        <v>15.5</v>
      </c>
      <c r="I19" s="10">
        <v>9.5</v>
      </c>
      <c r="J19" s="10">
        <v>5.5</v>
      </c>
      <c r="AA19" s="29" t="s">
        <v>89</v>
      </c>
      <c r="AE19" s="30">
        <v>7.4999999999999997E-2</v>
      </c>
    </row>
    <row r="20" spans="1:31" x14ac:dyDescent="0.2">
      <c r="A20" s="5" t="s">
        <v>51</v>
      </c>
      <c r="B20" s="10">
        <v>28.35</v>
      </c>
      <c r="C20" s="10">
        <v>29.96</v>
      </c>
      <c r="D20" s="10">
        <v>40.840000000000003</v>
      </c>
      <c r="E20" s="10">
        <v>23.4</v>
      </c>
      <c r="F20" s="10">
        <v>26.18</v>
      </c>
      <c r="G20" s="10">
        <v>27.67</v>
      </c>
      <c r="H20" s="10">
        <v>26.44</v>
      </c>
      <c r="I20" s="10">
        <v>33.01</v>
      </c>
      <c r="J20" s="10">
        <v>26.24</v>
      </c>
    </row>
    <row r="21" spans="1:31" x14ac:dyDescent="0.2">
      <c r="A21" s="5" t="s">
        <v>52</v>
      </c>
      <c r="B21" s="10">
        <v>22.85</v>
      </c>
      <c r="C21" s="10">
        <v>23.18</v>
      </c>
      <c r="D21" s="10">
        <v>31.21</v>
      </c>
      <c r="E21" s="10">
        <v>21.1</v>
      </c>
      <c r="F21" s="10">
        <v>24.15</v>
      </c>
      <c r="G21" s="10">
        <v>21.88</v>
      </c>
      <c r="H21" s="10">
        <v>21.47</v>
      </c>
      <c r="I21" s="10">
        <v>24.15</v>
      </c>
      <c r="J21" s="10">
        <v>21.38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33.6</v>
      </c>
      <c r="E22" s="10">
        <v>0</v>
      </c>
      <c r="F22" s="10">
        <v>0</v>
      </c>
      <c r="G22" s="10">
        <v>6.39</v>
      </c>
      <c r="H22" s="10">
        <v>5.22</v>
      </c>
      <c r="I22" s="10">
        <v>0</v>
      </c>
      <c r="J22" s="10">
        <v>0</v>
      </c>
    </row>
    <row r="23" spans="1:31" x14ac:dyDescent="0.2">
      <c r="A23" s="5" t="s">
        <v>53</v>
      </c>
      <c r="B23" s="10">
        <v>8.75</v>
      </c>
      <c r="C23" s="10">
        <v>8.75</v>
      </c>
      <c r="D23" s="10">
        <v>8.75</v>
      </c>
      <c r="E23" s="10">
        <v>1.75</v>
      </c>
      <c r="F23" s="10">
        <v>17.75</v>
      </c>
      <c r="G23" s="10">
        <v>17.75</v>
      </c>
      <c r="H23" s="10">
        <v>26.75</v>
      </c>
      <c r="I23" s="10">
        <v>8.75</v>
      </c>
      <c r="J23" s="10">
        <v>8.75</v>
      </c>
    </row>
    <row r="24" spans="1:31" x14ac:dyDescent="0.2">
      <c r="A24" s="5" t="s">
        <v>54</v>
      </c>
      <c r="B24" s="18">
        <f t="shared" ref="B24:J24" si="7">SUM(B14:B23)*$AE$19*6/12</f>
        <v>10.639124999999998</v>
      </c>
      <c r="C24" s="18">
        <f t="shared" si="7"/>
        <v>9.3558750000000011</v>
      </c>
      <c r="D24" s="18">
        <f t="shared" si="7"/>
        <v>17.634375000000002</v>
      </c>
      <c r="E24" s="18">
        <f t="shared" si="7"/>
        <v>7.2344999999999997</v>
      </c>
      <c r="F24" s="18">
        <f t="shared" si="7"/>
        <v>10.727624999999998</v>
      </c>
      <c r="G24" s="18">
        <f t="shared" si="7"/>
        <v>9.5463749999999994</v>
      </c>
      <c r="H24" s="18">
        <f t="shared" si="7"/>
        <v>10.13775</v>
      </c>
      <c r="I24" s="18">
        <f t="shared" si="7"/>
        <v>8.0718750000000004</v>
      </c>
      <c r="J24" s="18">
        <f t="shared" si="7"/>
        <v>10.509749999999999</v>
      </c>
    </row>
    <row r="25" spans="1:31" x14ac:dyDescent="0.2">
      <c r="A25" s="5" t="s">
        <v>55</v>
      </c>
      <c r="B25" s="35">
        <f t="shared" ref="B25:J25" si="8">SUM(B14:B24)</f>
        <v>294.34912499999996</v>
      </c>
      <c r="C25" s="35">
        <f t="shared" si="8"/>
        <v>258.84587500000004</v>
      </c>
      <c r="D25" s="35">
        <f t="shared" si="8"/>
        <v>487.88437500000003</v>
      </c>
      <c r="E25" s="35">
        <f t="shared" si="8"/>
        <v>200.15449999999998</v>
      </c>
      <c r="F25" s="35">
        <f t="shared" si="8"/>
        <v>296.79762499999998</v>
      </c>
      <c r="G25" s="35">
        <f t="shared" si="8"/>
        <v>264.11637500000001</v>
      </c>
      <c r="H25" s="35">
        <f t="shared" si="8"/>
        <v>280.47775000000001</v>
      </c>
      <c r="I25" s="35">
        <f t="shared" si="8"/>
        <v>223.32187500000001</v>
      </c>
      <c r="J25" s="35">
        <f t="shared" si="8"/>
        <v>290.76974999999999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</row>
    <row r="27" spans="1:31" x14ac:dyDescent="0.2">
      <c r="A27" s="5" t="s">
        <v>56</v>
      </c>
      <c r="B27" s="34">
        <f t="shared" ref="B27:J27" si="9">B11-B25</f>
        <v>394.11562499999991</v>
      </c>
      <c r="C27" s="34">
        <f t="shared" si="9"/>
        <v>394.11562499999997</v>
      </c>
      <c r="D27" s="34">
        <f t="shared" si="9"/>
        <v>394.11562499999997</v>
      </c>
      <c r="E27" s="34">
        <f t="shared" si="9"/>
        <v>394.11562500000002</v>
      </c>
      <c r="F27" s="34">
        <f t="shared" si="9"/>
        <v>394.11562499999997</v>
      </c>
      <c r="G27" s="34">
        <f t="shared" si="9"/>
        <v>394.11562499999997</v>
      </c>
      <c r="H27" s="34">
        <f t="shared" si="9"/>
        <v>394.11562499999991</v>
      </c>
      <c r="I27" s="34">
        <f t="shared" si="9"/>
        <v>394.11562500000002</v>
      </c>
      <c r="J27" s="34">
        <f t="shared" si="9"/>
        <v>394.11562499999997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J8">
    <cfRule type="cellIs" dxfId="96" priority="7" stopIfTrue="1" operator="equal">
      <formula>$F$3</formula>
    </cfRule>
  </conditionalFormatting>
  <conditionalFormatting sqref="F7:I7">
    <cfRule type="cellIs" dxfId="95" priority="8" stopIfTrue="1" operator="equal">
      <formula>1</formula>
    </cfRule>
  </conditionalFormatting>
  <conditionalFormatting sqref="I10">
    <cfRule type="expression" dxfId="94" priority="6">
      <formula>AH10=1</formula>
    </cfRule>
    <cfRule type="expression" dxfId="93" priority="9" stopIfTrue="1">
      <formula>AH6=1</formula>
    </cfRule>
  </conditionalFormatting>
  <conditionalFormatting sqref="F4">
    <cfRule type="expression" dxfId="92" priority="5" stopIfTrue="1">
      <formula>$Y$12=1</formula>
    </cfRule>
  </conditionalFormatting>
  <conditionalFormatting sqref="F5">
    <cfRule type="expression" dxfId="91" priority="4" stopIfTrue="1">
      <formula>$Y$12=1</formula>
    </cfRule>
  </conditionalFormatting>
  <conditionalFormatting sqref="F6">
    <cfRule type="expression" dxfId="90" priority="3" stopIfTrue="1">
      <formula>$Y$12=1</formula>
    </cfRule>
  </conditionalFormatting>
  <conditionalFormatting sqref="J10">
    <cfRule type="expression" dxfId="89" priority="1">
      <formula>AI10=1</formula>
    </cfRule>
    <cfRule type="expression" dxfId="88" priority="2" stopIfTrue="1">
      <formula>AI6=1</formula>
    </cfRule>
  </conditionalFormatting>
  <conditionalFormatting sqref="B10:H10">
    <cfRule type="expression" dxfId="87" priority="25">
      <formula>AA10=1</formula>
    </cfRule>
    <cfRule type="expression" dxfId="86" priority="26" stopIfTrue="1">
      <formula>AA6=1</formula>
    </cfRule>
  </conditionalFormatting>
  <dataValidations count="1">
    <dataValidation type="list" allowBlank="1" showInputMessage="1" showErrorMessage="1" sqref="F3" xr:uid="{00000000-0002-0000-0100-000000000000}">
      <formula1>$B$8:$J$8</formula1>
    </dataValidation>
  </dataValidations>
  <pageMargins left="0.5" right="0.2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1"/>
  <sheetViews>
    <sheetView showGridLines="0" workbookViewId="0">
      <pane xSplit="1" topLeftCell="B1" activePane="topRight" state="frozen"/>
      <selection pane="topRight" activeCell="L41" sqref="L41"/>
    </sheetView>
  </sheetViews>
  <sheetFormatPr defaultRowHeight="12.75" x14ac:dyDescent="0.2"/>
  <cols>
    <col min="1" max="1" width="13.42578125" customWidth="1"/>
    <col min="2" max="15" width="9.7109375" customWidth="1"/>
    <col min="23" max="23" width="9.140625" customWidth="1"/>
    <col min="24" max="26" width="9.140625" hidden="1" customWidth="1"/>
    <col min="27" max="40" width="8.85546875" hidden="1" customWidth="1"/>
    <col min="41" max="41" width="9.140625" hidden="1" customWidth="1"/>
  </cols>
  <sheetData>
    <row r="1" spans="1:40" x14ac:dyDescent="0.2">
      <c r="A1" s="2" t="s">
        <v>77</v>
      </c>
      <c r="B1" s="2"/>
      <c r="C1" s="2"/>
      <c r="G1" s="2"/>
      <c r="J1" s="22"/>
      <c r="O1" s="2"/>
    </row>
    <row r="2" spans="1:40" x14ac:dyDescent="0.2">
      <c r="C2" s="2"/>
      <c r="D2" s="2"/>
      <c r="Y2" s="25"/>
      <c r="Z2" s="25"/>
      <c r="AA2" s="4"/>
      <c r="AB2" s="4"/>
    </row>
    <row r="3" spans="1:40" x14ac:dyDescent="0.2">
      <c r="B3" s="22" t="s">
        <v>59</v>
      </c>
      <c r="C3" s="22"/>
      <c r="D3" s="22"/>
      <c r="E3" s="5"/>
      <c r="F3" s="24" t="s">
        <v>11</v>
      </c>
      <c r="Y3" s="4"/>
      <c r="Z3" s="4"/>
    </row>
    <row r="4" spans="1:40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8.49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N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Mustard</v>
      </c>
      <c r="AN4" t="str">
        <f t="shared" si="0"/>
        <v>W.Wht</v>
      </c>
    </row>
    <row r="5" spans="1:40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1</v>
      </c>
    </row>
    <row r="6" spans="1:40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8.09</v>
      </c>
      <c r="G6" s="4"/>
      <c r="Y6" s="4" t="s">
        <v>60</v>
      </c>
      <c r="Z6" s="4"/>
      <c r="AA6">
        <f t="shared" ref="AA6:AN6" si="1">IF($F$3=B8,1,0)</f>
        <v>1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</row>
    <row r="7" spans="1:40" x14ac:dyDescent="0.2">
      <c r="F7" s="4"/>
      <c r="G7" s="4"/>
      <c r="H7" s="4"/>
      <c r="I7" s="4"/>
      <c r="J7" s="4"/>
      <c r="Y7" s="25" t="s">
        <v>84</v>
      </c>
      <c r="Z7" s="4"/>
      <c r="AA7">
        <f>IF(AA5+AA6=2,1,0)</f>
        <v>1</v>
      </c>
      <c r="AB7">
        <f t="shared" ref="AB7:AN7" si="2">IF(AB5+AB6=2,1,0)</f>
        <v>0</v>
      </c>
      <c r="AC7">
        <f t="shared" si="2"/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</row>
    <row r="8" spans="1:40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72</v>
      </c>
      <c r="O8" s="17" t="s">
        <v>62</v>
      </c>
      <c r="Y8" s="26">
        <f>SUM(AA7:AN7)</f>
        <v>1</v>
      </c>
      <c r="Z8" s="25" t="s">
        <v>86</v>
      </c>
    </row>
    <row r="9" spans="1:40" x14ac:dyDescent="0.2">
      <c r="A9" s="5" t="s">
        <v>0</v>
      </c>
      <c r="B9" s="8">
        <v>59</v>
      </c>
      <c r="C9" s="8">
        <v>57</v>
      </c>
      <c r="D9" s="8">
        <v>71</v>
      </c>
      <c r="E9" s="8">
        <v>139</v>
      </c>
      <c r="F9" s="8">
        <v>34</v>
      </c>
      <c r="G9" s="8">
        <v>1640</v>
      </c>
      <c r="H9" s="8">
        <v>1730</v>
      </c>
      <c r="I9" s="8">
        <v>1380</v>
      </c>
      <c r="J9" s="8">
        <v>1910</v>
      </c>
      <c r="K9" s="8">
        <v>23</v>
      </c>
      <c r="L9" s="8">
        <v>42</v>
      </c>
      <c r="M9" s="8">
        <v>107</v>
      </c>
      <c r="N9" s="8">
        <v>850</v>
      </c>
      <c r="O9" s="8">
        <v>65</v>
      </c>
    </row>
    <row r="10" spans="1:40" x14ac:dyDescent="0.2">
      <c r="A10" s="19" t="s">
        <v>43</v>
      </c>
      <c r="B10" s="6">
        <f>IF($F$3=B8,$F$6,B11/B9)</f>
        <v>8.09</v>
      </c>
      <c r="C10" s="6">
        <f t="shared" ref="C10:O10" si="3">IF($F$3=C8,$F$6,C11/C9)</f>
        <v>8.4322872807017539</v>
      </c>
      <c r="D10" s="6">
        <f t="shared" si="3"/>
        <v>6.0271126760563378</v>
      </c>
      <c r="E10" s="6">
        <f t="shared" si="3"/>
        <v>4.4849694244604317</v>
      </c>
      <c r="F10" s="6">
        <f t="shared" si="3"/>
        <v>11.048698529411766</v>
      </c>
      <c r="G10" s="6">
        <f t="shared" si="3"/>
        <v>0.29907065548780487</v>
      </c>
      <c r="H10" s="6">
        <f t="shared" si="3"/>
        <v>0.24926257225433526</v>
      </c>
      <c r="I10" s="6">
        <f t="shared" si="3"/>
        <v>0.32851748188405799</v>
      </c>
      <c r="J10" s="6">
        <f t="shared" si="3"/>
        <v>0.25595170157068065</v>
      </c>
      <c r="K10" s="6">
        <f t="shared" si="3"/>
        <v>16.327445652173914</v>
      </c>
      <c r="L10" s="6">
        <f t="shared" si="3"/>
        <v>9.0914107142857148</v>
      </c>
      <c r="M10" s="6">
        <f t="shared" si="3"/>
        <v>4.0333329439252337</v>
      </c>
      <c r="N10" s="6">
        <f t="shared" si="3"/>
        <v>0.36708926470588232</v>
      </c>
      <c r="O10" s="6">
        <f t="shared" si="3"/>
        <v>7.2091538461538462</v>
      </c>
      <c r="Y10" s="27" t="s">
        <v>85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0</v>
      </c>
    </row>
    <row r="11" spans="1:40" x14ac:dyDescent="0.2">
      <c r="A11" s="5" t="s">
        <v>1</v>
      </c>
      <c r="B11" s="34">
        <f t="shared" ref="B11:O11" si="4">IF($F$3=B8,B9*B10,$AA$17+B25)</f>
        <v>477.31</v>
      </c>
      <c r="C11" s="34">
        <f t="shared" si="4"/>
        <v>480.64037500000001</v>
      </c>
      <c r="D11" s="34">
        <f t="shared" si="4"/>
        <v>427.92500000000001</v>
      </c>
      <c r="E11" s="34">
        <f t="shared" si="4"/>
        <v>623.41075000000001</v>
      </c>
      <c r="F11" s="34">
        <f t="shared" si="4"/>
        <v>375.65575000000001</v>
      </c>
      <c r="G11" s="34">
        <f t="shared" si="4"/>
        <v>490.47587499999997</v>
      </c>
      <c r="H11" s="34">
        <f t="shared" si="4"/>
        <v>431.22424999999998</v>
      </c>
      <c r="I11" s="34">
        <f t="shared" si="4"/>
        <v>453.35412500000001</v>
      </c>
      <c r="J11" s="34">
        <f t="shared" si="4"/>
        <v>488.86775</v>
      </c>
      <c r="K11" s="34">
        <f t="shared" si="4"/>
        <v>375.53125</v>
      </c>
      <c r="L11" s="34">
        <f t="shared" si="4"/>
        <v>381.83924999999999</v>
      </c>
      <c r="M11" s="34">
        <f t="shared" si="4"/>
        <v>431.56662499999999</v>
      </c>
      <c r="N11" s="34">
        <f t="shared" si="4"/>
        <v>312.02587499999998</v>
      </c>
      <c r="O11" s="34">
        <f t="shared" si="4"/>
        <v>468.59500000000003</v>
      </c>
      <c r="Y11" s="27" t="s">
        <v>88</v>
      </c>
      <c r="AA11">
        <f t="shared" ref="AA11:AN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</row>
    <row r="12" spans="1:40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Y12" s="26">
        <f>SUM(AA11:AN11)</f>
        <v>0</v>
      </c>
      <c r="Z12" s="25" t="s">
        <v>87</v>
      </c>
    </row>
    <row r="13" spans="1:40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Y13" s="4"/>
      <c r="Z13" s="4"/>
    </row>
    <row r="14" spans="1:40" x14ac:dyDescent="0.2">
      <c r="A14" s="5" t="s">
        <v>45</v>
      </c>
      <c r="B14" s="9">
        <v>32</v>
      </c>
      <c r="C14" s="9">
        <v>36</v>
      </c>
      <c r="D14" s="9">
        <v>31</v>
      </c>
      <c r="E14" s="9">
        <v>93.24</v>
      </c>
      <c r="F14" s="9">
        <v>65.8</v>
      </c>
      <c r="G14" s="9">
        <v>61.88</v>
      </c>
      <c r="H14" s="9">
        <v>41.04</v>
      </c>
      <c r="I14" s="9">
        <v>60.4</v>
      </c>
      <c r="J14" s="9">
        <v>74</v>
      </c>
      <c r="K14" s="9">
        <v>30</v>
      </c>
      <c r="L14" s="9">
        <v>60</v>
      </c>
      <c r="M14" s="9">
        <v>20</v>
      </c>
      <c r="N14" s="9">
        <v>11.76</v>
      </c>
      <c r="O14" s="9">
        <v>17.55</v>
      </c>
      <c r="AA14" t="s">
        <v>16</v>
      </c>
    </row>
    <row r="15" spans="1:40" x14ac:dyDescent="0.2">
      <c r="A15" s="5" t="s">
        <v>46</v>
      </c>
      <c r="B15" s="10">
        <v>30.9</v>
      </c>
      <c r="C15" s="10">
        <v>30.9</v>
      </c>
      <c r="D15" s="10">
        <v>23.9</v>
      </c>
      <c r="E15" s="10">
        <v>48.9</v>
      </c>
      <c r="F15" s="10">
        <v>50.4</v>
      </c>
      <c r="G15" s="10">
        <v>63.4</v>
      </c>
      <c r="H15" s="10">
        <v>35.9</v>
      </c>
      <c r="I15" s="10">
        <v>39</v>
      </c>
      <c r="J15" s="10">
        <v>28</v>
      </c>
      <c r="K15" s="10">
        <v>34.299999999999997</v>
      </c>
      <c r="L15" s="10">
        <v>42.5</v>
      </c>
      <c r="M15" s="10">
        <v>6.5</v>
      </c>
      <c r="N15" s="10">
        <v>19.399999999999999</v>
      </c>
      <c r="O15" s="10">
        <v>34</v>
      </c>
      <c r="AA15">
        <f t="shared" ref="AA15:AN15" si="6">IF($F$3=B8,B27,0)</f>
        <v>191.87299999999999</v>
      </c>
      <c r="AB15">
        <f t="shared" si="6"/>
        <v>0</v>
      </c>
      <c r="AC15">
        <f t="shared" si="6"/>
        <v>0</v>
      </c>
      <c r="AD15">
        <f t="shared" si="6"/>
        <v>0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</row>
    <row r="16" spans="1:40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0</v>
      </c>
      <c r="O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AA17">
        <f>SUM(AA15:AN15)</f>
        <v>191.87299999999999</v>
      </c>
    </row>
    <row r="18" spans="1:31" x14ac:dyDescent="0.2">
      <c r="A18" s="5" t="s">
        <v>49</v>
      </c>
      <c r="B18" s="10">
        <v>126.23</v>
      </c>
      <c r="C18" s="10">
        <v>121.18</v>
      </c>
      <c r="D18" s="10">
        <v>87.23</v>
      </c>
      <c r="E18" s="10">
        <v>152.87</v>
      </c>
      <c r="F18" s="10">
        <v>3.89</v>
      </c>
      <c r="G18" s="10">
        <v>45.42</v>
      </c>
      <c r="H18" s="10">
        <v>65.260000000000005</v>
      </c>
      <c r="I18" s="10">
        <v>47.46</v>
      </c>
      <c r="J18" s="10">
        <v>120.85</v>
      </c>
      <c r="K18" s="10">
        <v>46.23</v>
      </c>
      <c r="L18" s="10">
        <v>11.81</v>
      </c>
      <c r="M18" s="10">
        <v>119.82</v>
      </c>
      <c r="N18" s="10">
        <v>35.39</v>
      </c>
      <c r="O18" s="10">
        <v>141.37</v>
      </c>
    </row>
    <row r="19" spans="1:31" x14ac:dyDescent="0.2">
      <c r="A19" s="5" t="s">
        <v>50</v>
      </c>
      <c r="B19" s="10">
        <v>8</v>
      </c>
      <c r="C19" s="10">
        <v>12.5</v>
      </c>
      <c r="D19" s="10">
        <v>6.5</v>
      </c>
      <c r="E19" s="10">
        <v>15.5</v>
      </c>
      <c r="F19" s="10">
        <v>7.5</v>
      </c>
      <c r="G19" s="10">
        <v>20.5</v>
      </c>
      <c r="H19" s="10">
        <v>12.5</v>
      </c>
      <c r="I19" s="10">
        <v>18</v>
      </c>
      <c r="J19" s="10">
        <v>10.5</v>
      </c>
      <c r="K19" s="10">
        <v>15</v>
      </c>
      <c r="L19" s="10">
        <v>10</v>
      </c>
      <c r="M19" s="10">
        <v>18</v>
      </c>
      <c r="N19" s="10">
        <v>0</v>
      </c>
      <c r="O19" s="10">
        <v>8</v>
      </c>
      <c r="AA19" s="29" t="s">
        <v>89</v>
      </c>
      <c r="AE19" s="30">
        <v>7.4999999999999997E-2</v>
      </c>
    </row>
    <row r="20" spans="1:31" x14ac:dyDescent="0.2">
      <c r="A20" s="5" t="s">
        <v>51</v>
      </c>
      <c r="B20" s="10">
        <v>28.01</v>
      </c>
      <c r="C20" s="10">
        <v>27.83</v>
      </c>
      <c r="D20" s="10">
        <v>28.84</v>
      </c>
      <c r="E20" s="10">
        <v>38.47</v>
      </c>
      <c r="F20" s="10">
        <v>22.88</v>
      </c>
      <c r="G20" s="10">
        <v>31.55</v>
      </c>
      <c r="H20" s="10">
        <v>26.58</v>
      </c>
      <c r="I20" s="10">
        <v>25.62</v>
      </c>
      <c r="J20" s="10">
        <v>23.67</v>
      </c>
      <c r="K20" s="10">
        <v>26.52</v>
      </c>
      <c r="L20" s="10">
        <v>26.34</v>
      </c>
      <c r="M20" s="10">
        <v>33.61</v>
      </c>
      <c r="N20" s="10">
        <v>21.85</v>
      </c>
      <c r="O20" s="10">
        <v>25.81</v>
      </c>
    </row>
    <row r="21" spans="1:31" x14ac:dyDescent="0.2">
      <c r="A21" s="5" t="s">
        <v>52</v>
      </c>
      <c r="B21" s="10">
        <v>22.73</v>
      </c>
      <c r="C21" s="10">
        <v>22.67</v>
      </c>
      <c r="D21" s="10">
        <v>22.8</v>
      </c>
      <c r="E21" s="10">
        <v>30.41</v>
      </c>
      <c r="F21" s="10">
        <v>20.92</v>
      </c>
      <c r="G21" s="10">
        <v>27.31</v>
      </c>
      <c r="H21" s="10">
        <v>21.51</v>
      </c>
      <c r="I21" s="10">
        <v>21.2</v>
      </c>
      <c r="J21" s="10">
        <v>20.49</v>
      </c>
      <c r="K21" s="10">
        <v>23.22</v>
      </c>
      <c r="L21" s="10">
        <v>23.2</v>
      </c>
      <c r="M21" s="10">
        <v>24.35</v>
      </c>
      <c r="N21" s="10">
        <v>19.66</v>
      </c>
      <c r="O21" s="10">
        <v>21.24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27.8</v>
      </c>
      <c r="F22" s="10">
        <v>0</v>
      </c>
      <c r="G22" s="10">
        <v>0</v>
      </c>
      <c r="H22" s="10">
        <v>5.16</v>
      </c>
      <c r="I22" s="10">
        <v>3.6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</row>
    <row r="23" spans="1:31" x14ac:dyDescent="0.2">
      <c r="A23" s="5" t="s">
        <v>53</v>
      </c>
      <c r="B23" s="10">
        <v>8.75</v>
      </c>
      <c r="C23" s="10">
        <v>8.75</v>
      </c>
      <c r="D23" s="10">
        <v>8.75</v>
      </c>
      <c r="E23" s="10">
        <v>8.75</v>
      </c>
      <c r="F23" s="10">
        <v>1.75</v>
      </c>
      <c r="G23" s="10">
        <v>17.75</v>
      </c>
      <c r="H23" s="10">
        <v>17.75</v>
      </c>
      <c r="I23" s="10">
        <v>26.75</v>
      </c>
      <c r="J23" s="10">
        <v>8.75</v>
      </c>
      <c r="K23" s="10">
        <v>1.75</v>
      </c>
      <c r="L23" s="10">
        <v>6.25</v>
      </c>
      <c r="M23" s="10">
        <v>8.75</v>
      </c>
      <c r="N23" s="10">
        <v>1.75</v>
      </c>
      <c r="O23" s="10">
        <v>8.75</v>
      </c>
    </row>
    <row r="24" spans="1:31" x14ac:dyDescent="0.2">
      <c r="A24" s="5" t="s">
        <v>54</v>
      </c>
      <c r="B24" s="18">
        <f t="shared" ref="B24:O24" si="7">SUM(B14:B23)*$AE$19*6/12</f>
        <v>10.317</v>
      </c>
      <c r="C24" s="18">
        <f t="shared" si="7"/>
        <v>10.437375000000001</v>
      </c>
      <c r="D24" s="18">
        <f t="shared" si="7"/>
        <v>8.532</v>
      </c>
      <c r="E24" s="18">
        <f t="shared" si="7"/>
        <v>15.59775</v>
      </c>
      <c r="F24" s="18">
        <f t="shared" si="7"/>
        <v>6.6427499999999995</v>
      </c>
      <c r="G24" s="18">
        <f t="shared" si="7"/>
        <v>10.792875</v>
      </c>
      <c r="H24" s="18">
        <f t="shared" si="7"/>
        <v>8.6512499999999974</v>
      </c>
      <c r="I24" s="18">
        <f t="shared" si="7"/>
        <v>9.4511249999999993</v>
      </c>
      <c r="J24" s="18">
        <f t="shared" si="7"/>
        <v>10.73475</v>
      </c>
      <c r="K24" s="18">
        <f t="shared" si="7"/>
        <v>6.6382500000000002</v>
      </c>
      <c r="L24" s="18">
        <f t="shared" si="7"/>
        <v>6.86625</v>
      </c>
      <c r="M24" s="18">
        <f t="shared" si="7"/>
        <v>8.6636249999999997</v>
      </c>
      <c r="N24" s="18">
        <f t="shared" si="7"/>
        <v>4.3428750000000003</v>
      </c>
      <c r="O24" s="18">
        <f t="shared" si="7"/>
        <v>10.002000000000001</v>
      </c>
    </row>
    <row r="25" spans="1:31" x14ac:dyDescent="0.2">
      <c r="A25" s="5" t="s">
        <v>55</v>
      </c>
      <c r="B25" s="35">
        <f t="shared" ref="B25:O25" si="8">SUM(B14:B24)</f>
        <v>285.43700000000001</v>
      </c>
      <c r="C25" s="35">
        <f t="shared" si="8"/>
        <v>288.76737500000002</v>
      </c>
      <c r="D25" s="35">
        <f t="shared" si="8"/>
        <v>236.05200000000002</v>
      </c>
      <c r="E25" s="35">
        <f t="shared" si="8"/>
        <v>431.53775000000007</v>
      </c>
      <c r="F25" s="35">
        <f t="shared" si="8"/>
        <v>183.78274999999999</v>
      </c>
      <c r="G25" s="35">
        <f t="shared" si="8"/>
        <v>298.60287499999998</v>
      </c>
      <c r="H25" s="35">
        <f t="shared" si="8"/>
        <v>239.35124999999996</v>
      </c>
      <c r="I25" s="35">
        <f t="shared" si="8"/>
        <v>261.48112500000002</v>
      </c>
      <c r="J25" s="35">
        <f t="shared" si="8"/>
        <v>296.99475000000001</v>
      </c>
      <c r="K25" s="35">
        <f t="shared" si="8"/>
        <v>183.65825000000001</v>
      </c>
      <c r="L25" s="35">
        <f t="shared" si="8"/>
        <v>189.96625</v>
      </c>
      <c r="M25" s="35">
        <f t="shared" si="8"/>
        <v>239.693625</v>
      </c>
      <c r="N25" s="35">
        <f t="shared" si="8"/>
        <v>120.15287500000001</v>
      </c>
      <c r="O25" s="35">
        <f t="shared" si="8"/>
        <v>276.72200000000004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31" x14ac:dyDescent="0.2">
      <c r="A27" s="5" t="s">
        <v>56</v>
      </c>
      <c r="B27" s="34">
        <f t="shared" ref="B27:O27" si="9">B11-B25</f>
        <v>191.87299999999999</v>
      </c>
      <c r="C27" s="34">
        <f t="shared" si="9"/>
        <v>191.87299999999999</v>
      </c>
      <c r="D27" s="34">
        <f t="shared" si="9"/>
        <v>191.87299999999999</v>
      </c>
      <c r="E27" s="34">
        <f t="shared" si="9"/>
        <v>191.87299999999993</v>
      </c>
      <c r="F27" s="34">
        <f t="shared" si="9"/>
        <v>191.87300000000002</v>
      </c>
      <c r="G27" s="34">
        <f t="shared" si="9"/>
        <v>191.87299999999999</v>
      </c>
      <c r="H27" s="34">
        <f t="shared" si="9"/>
        <v>191.87300000000002</v>
      </c>
      <c r="I27" s="34">
        <f t="shared" si="9"/>
        <v>191.87299999999999</v>
      </c>
      <c r="J27" s="34">
        <f t="shared" si="9"/>
        <v>191.87299999999999</v>
      </c>
      <c r="K27" s="34">
        <f t="shared" si="9"/>
        <v>191.87299999999999</v>
      </c>
      <c r="L27" s="34">
        <f t="shared" si="9"/>
        <v>191.87299999999999</v>
      </c>
      <c r="M27" s="34">
        <f t="shared" si="9"/>
        <v>191.87299999999999</v>
      </c>
      <c r="N27" s="34">
        <f t="shared" si="9"/>
        <v>191.87299999999999</v>
      </c>
      <c r="O27" s="34">
        <f t="shared" si="9"/>
        <v>191.87299999999999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O8">
    <cfRule type="cellIs" dxfId="85" priority="7" stopIfTrue="1" operator="equal">
      <formula>$F$3</formula>
    </cfRule>
  </conditionalFormatting>
  <conditionalFormatting sqref="F7:J7">
    <cfRule type="cellIs" dxfId="84" priority="8" stopIfTrue="1" operator="equal">
      <formula>1</formula>
    </cfRule>
  </conditionalFormatting>
  <conditionalFormatting sqref="B10:N10">
    <cfRule type="expression" dxfId="83" priority="6">
      <formula>AA10=1</formula>
    </cfRule>
    <cfRule type="expression" dxfId="82" priority="9" stopIfTrue="1">
      <formula>AA6=1</formula>
    </cfRule>
  </conditionalFormatting>
  <conditionalFormatting sqref="F4">
    <cfRule type="expression" dxfId="81" priority="5" stopIfTrue="1">
      <formula>$Y$12=1</formula>
    </cfRule>
  </conditionalFormatting>
  <conditionalFormatting sqref="F5">
    <cfRule type="expression" dxfId="80" priority="4" stopIfTrue="1">
      <formula>$Y$12=1</formula>
    </cfRule>
  </conditionalFormatting>
  <conditionalFormatting sqref="F6">
    <cfRule type="expression" dxfId="79" priority="3" stopIfTrue="1">
      <formula>$Y$12=1</formula>
    </cfRule>
  </conditionalFormatting>
  <conditionalFormatting sqref="O10">
    <cfRule type="expression" dxfId="78" priority="1">
      <formula>AN10=1</formula>
    </cfRule>
    <cfRule type="expression" dxfId="77" priority="2" stopIfTrue="1">
      <formula>AN6=1</formula>
    </cfRule>
  </conditionalFormatting>
  <dataValidations count="1">
    <dataValidation type="list" allowBlank="1" showInputMessage="1" showErrorMessage="1" sqref="F3" xr:uid="{00000000-0002-0000-0200-000000000000}">
      <formula1>$B$8:$O$8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31"/>
  <sheetViews>
    <sheetView showGridLines="0" workbookViewId="0">
      <pane xSplit="1" topLeftCell="B1" activePane="topRight" state="frozen"/>
      <selection pane="topRight" activeCell="K4" sqref="K4"/>
    </sheetView>
  </sheetViews>
  <sheetFormatPr defaultRowHeight="12.75" x14ac:dyDescent="0.2"/>
  <cols>
    <col min="1" max="1" width="13.42578125" customWidth="1"/>
    <col min="2" max="16" width="9.7109375" customWidth="1"/>
    <col min="22" max="26" width="9.140625" hidden="1" customWidth="1"/>
    <col min="27" max="41" width="8.85546875" hidden="1" customWidth="1"/>
    <col min="42" max="42" width="9.140625" hidden="1" customWidth="1"/>
  </cols>
  <sheetData>
    <row r="1" spans="1:41" x14ac:dyDescent="0.2">
      <c r="A1" s="2" t="s">
        <v>76</v>
      </c>
      <c r="B1" s="2"/>
      <c r="C1" s="2"/>
      <c r="G1" s="2"/>
      <c r="J1" s="22"/>
      <c r="P1" s="2"/>
    </row>
    <row r="2" spans="1:41" x14ac:dyDescent="0.2">
      <c r="C2" s="2"/>
      <c r="D2" s="2"/>
      <c r="Y2" s="25"/>
      <c r="Z2" s="25"/>
      <c r="AA2" s="4"/>
      <c r="AB2" s="4"/>
    </row>
    <row r="3" spans="1:41" x14ac:dyDescent="0.2">
      <c r="B3" s="22" t="s">
        <v>59</v>
      </c>
      <c r="C3" s="22"/>
      <c r="D3" s="22"/>
      <c r="E3" s="5"/>
      <c r="F3" s="24" t="s">
        <v>3</v>
      </c>
      <c r="Y3" s="4"/>
      <c r="Z3" s="4"/>
    </row>
    <row r="4" spans="1:41" x14ac:dyDescent="0.2">
      <c r="B4" s="5" t="s">
        <v>40</v>
      </c>
      <c r="C4" s="20" t="str">
        <f>F3</f>
        <v>Soybean</v>
      </c>
      <c r="D4" s="5" t="s">
        <v>39</v>
      </c>
      <c r="E4" s="5"/>
      <c r="F4" s="9">
        <v>12.93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O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Buckwht</v>
      </c>
      <c r="AN4" t="str">
        <f t="shared" si="0"/>
        <v>Millet</v>
      </c>
      <c r="AO4" t="str">
        <f t="shared" si="0"/>
        <v>W.Wht</v>
      </c>
    </row>
    <row r="5" spans="1:41" x14ac:dyDescent="0.2">
      <c r="B5" s="5" t="s">
        <v>44</v>
      </c>
      <c r="C5" s="5"/>
      <c r="D5" s="5"/>
      <c r="E5" s="5"/>
      <c r="F5" s="9">
        <v>-0.6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0</v>
      </c>
      <c r="AO5" s="23">
        <v>1</v>
      </c>
    </row>
    <row r="6" spans="1:41" x14ac:dyDescent="0.2">
      <c r="B6" s="5" t="s">
        <v>41</v>
      </c>
      <c r="C6" s="20" t="str">
        <f>F3</f>
        <v>Soybean</v>
      </c>
      <c r="D6" s="5" t="s">
        <v>42</v>
      </c>
      <c r="E6" s="5"/>
      <c r="F6" s="21">
        <f>F4+F5</f>
        <v>12.33</v>
      </c>
      <c r="G6" s="4"/>
      <c r="Y6" s="4" t="s">
        <v>60</v>
      </c>
      <c r="Z6" s="4"/>
      <c r="AA6">
        <f t="shared" ref="AA6:AO6" si="1">IF($F$3=B8,1,0)</f>
        <v>0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1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</row>
    <row r="7" spans="1:41" x14ac:dyDescent="0.2">
      <c r="F7" s="4"/>
      <c r="G7" s="4"/>
      <c r="H7" s="4"/>
      <c r="I7" s="4"/>
      <c r="J7" s="4"/>
      <c r="Y7" s="25" t="s">
        <v>84</v>
      </c>
      <c r="Z7" s="4"/>
      <c r="AA7">
        <f>IF(AA5+AA6=2,1,0)</f>
        <v>0</v>
      </c>
      <c r="AB7">
        <f t="shared" ref="AB7:AO7" si="2">IF(AB5+AB6=2,1,0)</f>
        <v>0</v>
      </c>
      <c r="AC7">
        <f t="shared" si="2"/>
        <v>0</v>
      </c>
      <c r="AD7">
        <f t="shared" si="2"/>
        <v>0</v>
      </c>
      <c r="AE7">
        <f t="shared" si="2"/>
        <v>1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  <c r="AO7">
        <f t="shared" si="2"/>
        <v>0</v>
      </c>
    </row>
    <row r="8" spans="1:41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80</v>
      </c>
      <c r="O8" s="17" t="s">
        <v>81</v>
      </c>
      <c r="P8" s="17" t="s">
        <v>62</v>
      </c>
      <c r="Y8" s="26">
        <f>SUM(AA7:AO7)</f>
        <v>1</v>
      </c>
      <c r="Z8" s="25" t="s">
        <v>86</v>
      </c>
    </row>
    <row r="9" spans="1:41" x14ac:dyDescent="0.2">
      <c r="A9" s="5" t="s">
        <v>0</v>
      </c>
      <c r="B9" s="8">
        <v>58</v>
      </c>
      <c r="C9" s="8">
        <v>49</v>
      </c>
      <c r="D9" s="8">
        <v>73</v>
      </c>
      <c r="E9" s="8">
        <v>163</v>
      </c>
      <c r="F9" s="8">
        <v>40</v>
      </c>
      <c r="G9" s="8">
        <v>1940</v>
      </c>
      <c r="H9" s="8">
        <v>1620</v>
      </c>
      <c r="I9" s="8">
        <v>1680</v>
      </c>
      <c r="J9" s="8">
        <v>1660</v>
      </c>
      <c r="K9" s="8">
        <v>24</v>
      </c>
      <c r="L9" s="8">
        <v>37</v>
      </c>
      <c r="M9" s="8">
        <v>76</v>
      </c>
      <c r="N9" s="8">
        <v>950</v>
      </c>
      <c r="O9" s="8">
        <v>1800</v>
      </c>
      <c r="P9" s="8">
        <v>64</v>
      </c>
    </row>
    <row r="10" spans="1:41" x14ac:dyDescent="0.2">
      <c r="A10" s="19" t="s">
        <v>43</v>
      </c>
      <c r="B10" s="6">
        <f>IF($F$3=B8,$F$6,B11/B9)</f>
        <v>9.6704568965517232</v>
      </c>
      <c r="C10" s="6">
        <f t="shared" ref="C10:P10" si="3">IF($F$3=C8,$F$6,C11/C9)</f>
        <v>11.14494132653061</v>
      </c>
      <c r="D10" s="6">
        <f t="shared" si="3"/>
        <v>7.1957517123287662</v>
      </c>
      <c r="E10" s="6">
        <f t="shared" si="3"/>
        <v>4.6878036809815944</v>
      </c>
      <c r="F10" s="6">
        <f t="shared" si="3"/>
        <v>12.33</v>
      </c>
      <c r="G10" s="6">
        <f t="shared" si="3"/>
        <v>0.30087152061855671</v>
      </c>
      <c r="H10" s="6">
        <f t="shared" si="3"/>
        <v>0.32012862654320984</v>
      </c>
      <c r="I10" s="6">
        <f t="shared" si="3"/>
        <v>0.33841242559523804</v>
      </c>
      <c r="J10" s="6">
        <f t="shared" si="3"/>
        <v>0.34277093373493972</v>
      </c>
      <c r="K10" s="6">
        <f t="shared" si="3"/>
        <v>19.952140624999998</v>
      </c>
      <c r="L10" s="6">
        <f t="shared" si="3"/>
        <v>12.960155405405404</v>
      </c>
      <c r="M10" s="6">
        <f t="shared" si="3"/>
        <v>6.1995197368421042</v>
      </c>
      <c r="N10" s="6">
        <f t="shared" si="3"/>
        <v>0.43896460526315784</v>
      </c>
      <c r="O10" s="6">
        <f t="shared" si="3"/>
        <v>0.23180256944444441</v>
      </c>
      <c r="P10" s="6">
        <f t="shared" si="3"/>
        <v>8.791896484375</v>
      </c>
      <c r="Y10" s="27" t="s">
        <v>85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1</v>
      </c>
      <c r="AO10" s="28">
        <v>0</v>
      </c>
    </row>
    <row r="11" spans="1:41" x14ac:dyDescent="0.2">
      <c r="A11" s="5" t="s">
        <v>1</v>
      </c>
      <c r="B11" s="34">
        <f t="shared" ref="B11:P11" si="4">IF($F$3=B8,B9*B10,$AA$17+B25)</f>
        <v>560.88649999999996</v>
      </c>
      <c r="C11" s="34">
        <f t="shared" si="4"/>
        <v>546.10212499999989</v>
      </c>
      <c r="D11" s="34">
        <f t="shared" si="4"/>
        <v>525.28987499999994</v>
      </c>
      <c r="E11" s="34">
        <f t="shared" si="4"/>
        <v>764.11199999999985</v>
      </c>
      <c r="F11" s="34">
        <f t="shared" si="4"/>
        <v>493.2</v>
      </c>
      <c r="G11" s="34">
        <f t="shared" si="4"/>
        <v>583.69074999999998</v>
      </c>
      <c r="H11" s="34">
        <f t="shared" si="4"/>
        <v>518.60837499999991</v>
      </c>
      <c r="I11" s="34">
        <f t="shared" si="4"/>
        <v>568.53287499999988</v>
      </c>
      <c r="J11" s="34">
        <f t="shared" si="4"/>
        <v>568.99974999999995</v>
      </c>
      <c r="K11" s="34">
        <f t="shared" si="4"/>
        <v>478.85137499999996</v>
      </c>
      <c r="L11" s="34">
        <f t="shared" si="4"/>
        <v>479.52574999999996</v>
      </c>
      <c r="M11" s="34">
        <f t="shared" si="4"/>
        <v>471.16349999999994</v>
      </c>
      <c r="N11" s="34">
        <f t="shared" si="4"/>
        <v>417.01637499999993</v>
      </c>
      <c r="O11" s="34">
        <f t="shared" si="4"/>
        <v>417.24462499999993</v>
      </c>
      <c r="P11" s="34">
        <f t="shared" si="4"/>
        <v>562.681375</v>
      </c>
      <c r="Y11" s="27" t="s">
        <v>88</v>
      </c>
      <c r="AA11">
        <f t="shared" ref="AA11:AO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</row>
    <row r="12" spans="1:41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Y12" s="26">
        <f>SUM(AA11:AO11)</f>
        <v>0</v>
      </c>
      <c r="Z12" s="25" t="s">
        <v>87</v>
      </c>
    </row>
    <row r="13" spans="1:41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Y13" s="4"/>
      <c r="Z13" s="4"/>
    </row>
    <row r="14" spans="1:41" x14ac:dyDescent="0.2">
      <c r="A14" s="5" t="s">
        <v>45</v>
      </c>
      <c r="B14" s="9">
        <v>28</v>
      </c>
      <c r="C14" s="9">
        <v>36</v>
      </c>
      <c r="D14" s="9">
        <v>31</v>
      </c>
      <c r="E14" s="9">
        <v>100.5</v>
      </c>
      <c r="F14" s="9">
        <v>65.8</v>
      </c>
      <c r="G14" s="9">
        <v>61.88</v>
      </c>
      <c r="H14" s="9">
        <v>37.619999999999997</v>
      </c>
      <c r="I14" s="9">
        <v>57.38</v>
      </c>
      <c r="J14" s="9">
        <v>74</v>
      </c>
      <c r="K14" s="9">
        <v>30</v>
      </c>
      <c r="L14" s="9">
        <v>60</v>
      </c>
      <c r="M14" s="9">
        <v>20</v>
      </c>
      <c r="N14" s="9">
        <v>25</v>
      </c>
      <c r="O14" s="9">
        <v>15</v>
      </c>
      <c r="P14" s="9">
        <v>16.2</v>
      </c>
      <c r="AA14" t="s">
        <v>16</v>
      </c>
    </row>
    <row r="15" spans="1:41" x14ac:dyDescent="0.2">
      <c r="A15" s="5" t="s">
        <v>46</v>
      </c>
      <c r="B15" s="10">
        <v>28.6</v>
      </c>
      <c r="C15" s="10">
        <v>28.6</v>
      </c>
      <c r="D15" s="10">
        <v>23.9</v>
      </c>
      <c r="E15" s="10">
        <v>51</v>
      </c>
      <c r="F15" s="10">
        <v>65.8</v>
      </c>
      <c r="G15" s="10">
        <v>46.9</v>
      </c>
      <c r="H15" s="10">
        <v>35.9</v>
      </c>
      <c r="I15" s="10">
        <v>39</v>
      </c>
      <c r="J15" s="10">
        <v>28</v>
      </c>
      <c r="K15" s="10">
        <v>34.299999999999997</v>
      </c>
      <c r="L15" s="10">
        <v>42.5</v>
      </c>
      <c r="M15" s="10">
        <v>6.5</v>
      </c>
      <c r="N15" s="10">
        <v>14.3</v>
      </c>
      <c r="O15" s="10">
        <v>4.0999999999999996</v>
      </c>
      <c r="P15" s="10">
        <v>34</v>
      </c>
      <c r="AA15">
        <f t="shared" ref="AA15:AO15" si="6">IF($F$3=B8,B27,0)</f>
        <v>0</v>
      </c>
      <c r="AB15">
        <f t="shared" si="6"/>
        <v>0</v>
      </c>
      <c r="AC15">
        <f t="shared" si="6"/>
        <v>0</v>
      </c>
      <c r="AD15">
        <f t="shared" si="6"/>
        <v>0</v>
      </c>
      <c r="AE15">
        <f t="shared" si="6"/>
        <v>295.30724999999995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  <c r="AO15">
        <f t="shared" si="6"/>
        <v>0</v>
      </c>
    </row>
    <row r="16" spans="1:41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AA17">
        <f>SUM(AA15:AO15)</f>
        <v>295.30724999999995</v>
      </c>
    </row>
    <row r="18" spans="1:31" x14ac:dyDescent="0.2">
      <c r="A18" s="5" t="s">
        <v>49</v>
      </c>
      <c r="B18" s="10">
        <v>126.54</v>
      </c>
      <c r="C18" s="10">
        <v>103.82</v>
      </c>
      <c r="D18" s="10">
        <v>93.17</v>
      </c>
      <c r="E18" s="10">
        <v>186.03</v>
      </c>
      <c r="F18" s="10">
        <v>4.57</v>
      </c>
      <c r="G18" s="10">
        <v>68.959999999999994</v>
      </c>
      <c r="H18" s="10">
        <v>62.51</v>
      </c>
      <c r="I18" s="10">
        <v>65.56</v>
      </c>
      <c r="J18" s="10">
        <v>106.6</v>
      </c>
      <c r="K18" s="10">
        <v>52.07</v>
      </c>
      <c r="L18" s="10">
        <v>10.33</v>
      </c>
      <c r="M18" s="10">
        <v>81.37</v>
      </c>
      <c r="N18" s="10">
        <v>26.16</v>
      </c>
      <c r="O18" s="10">
        <v>44.4</v>
      </c>
      <c r="P18" s="10">
        <v>141.69</v>
      </c>
    </row>
    <row r="19" spans="1:31" x14ac:dyDescent="0.2">
      <c r="A19" s="5" t="s">
        <v>50</v>
      </c>
      <c r="B19" s="10">
        <v>5.5</v>
      </c>
      <c r="C19" s="10">
        <v>7</v>
      </c>
      <c r="D19" s="10">
        <v>5</v>
      </c>
      <c r="E19" s="10">
        <v>12</v>
      </c>
      <c r="F19" s="10">
        <v>5.5</v>
      </c>
      <c r="G19" s="10">
        <v>12.5</v>
      </c>
      <c r="H19" s="10">
        <v>9</v>
      </c>
      <c r="I19" s="10">
        <v>17</v>
      </c>
      <c r="J19" s="10">
        <v>8</v>
      </c>
      <c r="K19" s="10">
        <v>12.5</v>
      </c>
      <c r="L19" s="10">
        <v>7</v>
      </c>
      <c r="M19" s="10">
        <v>9</v>
      </c>
      <c r="N19" s="10">
        <v>9.5</v>
      </c>
      <c r="O19" s="10">
        <v>6</v>
      </c>
      <c r="P19" s="10">
        <v>5.5</v>
      </c>
      <c r="AA19" s="29" t="s">
        <v>89</v>
      </c>
      <c r="AE19" s="30">
        <v>7.4999999999999997E-2</v>
      </c>
    </row>
    <row r="20" spans="1:31" x14ac:dyDescent="0.2">
      <c r="A20" s="5" t="s">
        <v>51</v>
      </c>
      <c r="B20" s="10">
        <v>25.44</v>
      </c>
      <c r="C20" s="10">
        <v>24.67</v>
      </c>
      <c r="D20" s="10">
        <v>26.54</v>
      </c>
      <c r="E20" s="10">
        <v>37.96</v>
      </c>
      <c r="F20" s="10">
        <v>20.149999999999999</v>
      </c>
      <c r="G20" s="10">
        <v>27.97</v>
      </c>
      <c r="H20" s="10">
        <v>27.23</v>
      </c>
      <c r="I20" s="10">
        <v>27.39</v>
      </c>
      <c r="J20" s="10">
        <v>24.21</v>
      </c>
      <c r="K20" s="10">
        <v>24.1</v>
      </c>
      <c r="L20" s="10">
        <v>25.18</v>
      </c>
      <c r="M20" s="10">
        <v>28.47</v>
      </c>
      <c r="N20" s="10">
        <v>20.97</v>
      </c>
      <c r="O20" s="10">
        <v>25.03</v>
      </c>
      <c r="P20" s="10">
        <v>22.3</v>
      </c>
    </row>
    <row r="21" spans="1:31" x14ac:dyDescent="0.2">
      <c r="A21" s="5" t="s">
        <v>52</v>
      </c>
      <c r="B21" s="10">
        <v>21.65</v>
      </c>
      <c r="C21" s="10">
        <v>21.39</v>
      </c>
      <c r="D21" s="10">
        <v>21.81</v>
      </c>
      <c r="E21" s="10">
        <v>30.02</v>
      </c>
      <c r="F21" s="10">
        <v>19.670000000000002</v>
      </c>
      <c r="G21" s="10">
        <v>25.5</v>
      </c>
      <c r="H21" s="10">
        <v>22.3</v>
      </c>
      <c r="I21" s="10">
        <v>22.35</v>
      </c>
      <c r="J21" s="10">
        <v>21.24</v>
      </c>
      <c r="K21" s="10">
        <v>22.19</v>
      </c>
      <c r="L21" s="10">
        <v>22.8</v>
      </c>
      <c r="M21" s="10">
        <v>22.41</v>
      </c>
      <c r="N21" s="10">
        <v>19.63</v>
      </c>
      <c r="O21" s="10">
        <v>21.25</v>
      </c>
      <c r="P21" s="10">
        <v>19.27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32.6</v>
      </c>
      <c r="F22" s="10">
        <v>0</v>
      </c>
      <c r="G22" s="10">
        <v>0</v>
      </c>
      <c r="H22" s="10">
        <v>4.92</v>
      </c>
      <c r="I22" s="10">
        <v>4.92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  <row r="23" spans="1:31" x14ac:dyDescent="0.2">
      <c r="A23" s="5" t="s">
        <v>53</v>
      </c>
      <c r="B23" s="10">
        <v>1.75</v>
      </c>
      <c r="C23" s="10">
        <v>1.75</v>
      </c>
      <c r="D23" s="10">
        <v>1.75</v>
      </c>
      <c r="E23" s="10">
        <v>1.75</v>
      </c>
      <c r="F23" s="10">
        <v>5.25</v>
      </c>
      <c r="G23" s="10">
        <v>14.25</v>
      </c>
      <c r="H23" s="10">
        <v>10.75</v>
      </c>
      <c r="I23" s="10">
        <v>19.75</v>
      </c>
      <c r="J23" s="10">
        <v>1.75</v>
      </c>
      <c r="K23" s="10">
        <v>1.75</v>
      </c>
      <c r="L23" s="10">
        <v>9.75</v>
      </c>
      <c r="M23" s="10">
        <v>1.75</v>
      </c>
      <c r="N23" s="10">
        <v>1.75</v>
      </c>
      <c r="O23" s="10">
        <v>1.75</v>
      </c>
      <c r="P23" s="10">
        <v>8.75</v>
      </c>
    </row>
    <row r="24" spans="1:31" x14ac:dyDescent="0.2">
      <c r="A24" s="5" t="s">
        <v>54</v>
      </c>
      <c r="B24" s="18">
        <f t="shared" ref="B24:P24" si="7">SUM(B14:B23)*$AE$19*6/12</f>
        <v>9.5992499999999996</v>
      </c>
      <c r="C24" s="18">
        <f t="shared" si="7"/>
        <v>9.0648749999999989</v>
      </c>
      <c r="D24" s="18">
        <f t="shared" si="7"/>
        <v>8.3126249999999988</v>
      </c>
      <c r="E24" s="18">
        <f t="shared" si="7"/>
        <v>16.944749999999999</v>
      </c>
      <c r="F24" s="18">
        <f t="shared" si="7"/>
        <v>7.1527500000000002</v>
      </c>
      <c r="G24" s="18">
        <f t="shared" si="7"/>
        <v>10.423500000000001</v>
      </c>
      <c r="H24" s="18">
        <f t="shared" si="7"/>
        <v>8.0711249999999986</v>
      </c>
      <c r="I24" s="18">
        <f t="shared" si="7"/>
        <v>9.8756249999999977</v>
      </c>
      <c r="J24" s="18">
        <f t="shared" si="7"/>
        <v>9.8925000000000001</v>
      </c>
      <c r="K24" s="18">
        <f t="shared" si="7"/>
        <v>6.634125</v>
      </c>
      <c r="L24" s="18">
        <f t="shared" si="7"/>
        <v>6.6585000000000001</v>
      </c>
      <c r="M24" s="18">
        <f t="shared" si="7"/>
        <v>6.3562500000000002</v>
      </c>
      <c r="N24" s="18">
        <f t="shared" si="7"/>
        <v>4.3991249999999997</v>
      </c>
      <c r="O24" s="18">
        <f t="shared" si="7"/>
        <v>4.407375</v>
      </c>
      <c r="P24" s="18">
        <f t="shared" si="7"/>
        <v>9.6641250000000003</v>
      </c>
    </row>
    <row r="25" spans="1:31" x14ac:dyDescent="0.2">
      <c r="A25" s="5" t="s">
        <v>55</v>
      </c>
      <c r="B25" s="35">
        <f t="shared" ref="B25:P25" si="8">SUM(B14:B24)</f>
        <v>265.57925</v>
      </c>
      <c r="C25" s="35">
        <f t="shared" si="8"/>
        <v>250.79487499999996</v>
      </c>
      <c r="D25" s="35">
        <f t="shared" si="8"/>
        <v>229.98262499999998</v>
      </c>
      <c r="E25" s="35">
        <f t="shared" si="8"/>
        <v>468.80474999999996</v>
      </c>
      <c r="F25" s="35">
        <f t="shared" si="8"/>
        <v>197.89275000000001</v>
      </c>
      <c r="G25" s="35">
        <f t="shared" si="8"/>
        <v>288.38350000000003</v>
      </c>
      <c r="H25" s="35">
        <f t="shared" si="8"/>
        <v>223.30112499999998</v>
      </c>
      <c r="I25" s="35">
        <f t="shared" si="8"/>
        <v>273.22562499999998</v>
      </c>
      <c r="J25" s="35">
        <f t="shared" si="8"/>
        <v>273.6925</v>
      </c>
      <c r="K25" s="35">
        <f t="shared" si="8"/>
        <v>183.54412500000001</v>
      </c>
      <c r="L25" s="35">
        <f t="shared" si="8"/>
        <v>184.21850000000001</v>
      </c>
      <c r="M25" s="35">
        <f t="shared" si="8"/>
        <v>175.85624999999999</v>
      </c>
      <c r="N25" s="35">
        <f t="shared" si="8"/>
        <v>121.70912499999999</v>
      </c>
      <c r="O25" s="35">
        <f t="shared" si="8"/>
        <v>121.937375</v>
      </c>
      <c r="P25" s="35">
        <f t="shared" si="8"/>
        <v>267.37412500000005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31" x14ac:dyDescent="0.2">
      <c r="A27" s="5" t="s">
        <v>56</v>
      </c>
      <c r="B27" s="34">
        <f t="shared" ref="B27:P27" si="9">B11-B25</f>
        <v>295.30724999999995</v>
      </c>
      <c r="C27" s="34">
        <f t="shared" si="9"/>
        <v>295.30724999999995</v>
      </c>
      <c r="D27" s="34">
        <f t="shared" si="9"/>
        <v>295.30724999999995</v>
      </c>
      <c r="E27" s="34">
        <f t="shared" si="9"/>
        <v>295.3072499999999</v>
      </c>
      <c r="F27" s="34">
        <f t="shared" si="9"/>
        <v>295.30724999999995</v>
      </c>
      <c r="G27" s="34">
        <f t="shared" si="9"/>
        <v>295.30724999999995</v>
      </c>
      <c r="H27" s="34">
        <f t="shared" si="9"/>
        <v>295.30724999999995</v>
      </c>
      <c r="I27" s="34">
        <f t="shared" si="9"/>
        <v>295.3072499999999</v>
      </c>
      <c r="J27" s="34">
        <f t="shared" si="9"/>
        <v>295.30724999999995</v>
      </c>
      <c r="K27" s="34">
        <f t="shared" si="9"/>
        <v>295.30724999999995</v>
      </c>
      <c r="L27" s="34">
        <f t="shared" si="9"/>
        <v>295.30724999999995</v>
      </c>
      <c r="M27" s="34">
        <f t="shared" si="9"/>
        <v>295.30724999999995</v>
      </c>
      <c r="N27" s="34">
        <f t="shared" si="9"/>
        <v>295.30724999999995</v>
      </c>
      <c r="O27" s="34">
        <f t="shared" si="9"/>
        <v>295.30724999999995</v>
      </c>
      <c r="P27" s="34">
        <f t="shared" si="9"/>
        <v>295.30724999999995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P8">
    <cfRule type="cellIs" dxfId="76" priority="7" stopIfTrue="1" operator="equal">
      <formula>$F$3</formula>
    </cfRule>
  </conditionalFormatting>
  <conditionalFormatting sqref="F7:J7">
    <cfRule type="cellIs" dxfId="75" priority="8" stopIfTrue="1" operator="equal">
      <formula>1</formula>
    </cfRule>
  </conditionalFormatting>
  <conditionalFormatting sqref="B10:O10">
    <cfRule type="expression" dxfId="74" priority="6">
      <formula>AA10=1</formula>
    </cfRule>
    <cfRule type="expression" dxfId="73" priority="9" stopIfTrue="1">
      <formula>AA6=1</formula>
    </cfRule>
  </conditionalFormatting>
  <conditionalFormatting sqref="F4">
    <cfRule type="expression" dxfId="72" priority="5" stopIfTrue="1">
      <formula>$Y$12=1</formula>
    </cfRule>
  </conditionalFormatting>
  <conditionalFormatting sqref="F5">
    <cfRule type="expression" dxfId="71" priority="4" stopIfTrue="1">
      <formula>$Y$12=1</formula>
    </cfRule>
  </conditionalFormatting>
  <conditionalFormatting sqref="F6">
    <cfRule type="expression" dxfId="70" priority="3" stopIfTrue="1">
      <formula>$Y$12=1</formula>
    </cfRule>
  </conditionalFormatting>
  <conditionalFormatting sqref="P10">
    <cfRule type="expression" dxfId="69" priority="1">
      <formula>AO10=1</formula>
    </cfRule>
    <cfRule type="expression" dxfId="68" priority="2" stopIfTrue="1">
      <formula>AO6=1</formula>
    </cfRule>
  </conditionalFormatting>
  <dataValidations count="1">
    <dataValidation type="list" allowBlank="1" showInputMessage="1" showErrorMessage="1" sqref="F3" xr:uid="{00000000-0002-0000-0300-000000000000}">
      <formula1>$B$8:$P$8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31"/>
  <sheetViews>
    <sheetView showGridLines="0" workbookViewId="0">
      <pane xSplit="1" topLeftCell="B1" activePane="topRight" state="frozen"/>
      <selection pane="topRight" activeCell="M5" sqref="M5"/>
    </sheetView>
  </sheetViews>
  <sheetFormatPr defaultRowHeight="12.75" x14ac:dyDescent="0.2"/>
  <cols>
    <col min="1" max="1" width="13.42578125" customWidth="1"/>
    <col min="2" max="17" width="9.7109375" customWidth="1"/>
    <col min="24" max="26" width="9.140625" hidden="1" customWidth="1"/>
    <col min="27" max="42" width="8.85546875" hidden="1" customWidth="1"/>
    <col min="43" max="43" width="9.140625" customWidth="1"/>
  </cols>
  <sheetData>
    <row r="1" spans="1:42" x14ac:dyDescent="0.2">
      <c r="A1" s="2" t="s">
        <v>75</v>
      </c>
      <c r="B1" s="2"/>
      <c r="C1" s="2"/>
      <c r="G1" s="2"/>
      <c r="J1" s="22"/>
      <c r="Q1" s="2"/>
    </row>
    <row r="2" spans="1:42" x14ac:dyDescent="0.2">
      <c r="C2" s="2"/>
      <c r="D2" s="2"/>
      <c r="Y2" s="25"/>
      <c r="Z2" s="25"/>
      <c r="AA2" s="4"/>
      <c r="AB2" s="4"/>
    </row>
    <row r="3" spans="1:42" x14ac:dyDescent="0.2">
      <c r="B3" s="22" t="s">
        <v>59</v>
      </c>
      <c r="C3" s="22"/>
      <c r="D3" s="22"/>
      <c r="E3" s="5"/>
      <c r="F3" s="24" t="s">
        <v>11</v>
      </c>
      <c r="Y3" s="4"/>
      <c r="Z3" s="4"/>
    </row>
    <row r="4" spans="1:42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8.44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 t="shared" ref="AA4:AP4" si="0">B8</f>
        <v>S. Wht</v>
      </c>
      <c r="AB4" t="str">
        <f t="shared" si="0"/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Mustard</v>
      </c>
      <c r="AN4" t="str">
        <f t="shared" si="0"/>
        <v>Buckwht</v>
      </c>
      <c r="AO4" t="str">
        <f t="shared" si="0"/>
        <v>Millet</v>
      </c>
      <c r="AP4" t="str">
        <f t="shared" si="0"/>
        <v>W.Wht</v>
      </c>
    </row>
    <row r="5" spans="1:42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0</v>
      </c>
      <c r="AO5" s="23">
        <v>0</v>
      </c>
      <c r="AP5" s="23">
        <v>1</v>
      </c>
    </row>
    <row r="6" spans="1:42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8.0399999999999991</v>
      </c>
      <c r="G6" s="4"/>
      <c r="Y6" s="4" t="s">
        <v>60</v>
      </c>
      <c r="Z6" s="4"/>
      <c r="AA6">
        <f t="shared" ref="AA6:AP6" si="1">IF($F$3=B8,1,0)</f>
        <v>1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  <c r="AP6">
        <f t="shared" si="1"/>
        <v>0</v>
      </c>
    </row>
    <row r="7" spans="1:42" x14ac:dyDescent="0.2">
      <c r="F7" s="4"/>
      <c r="G7" s="4"/>
      <c r="H7" s="4"/>
      <c r="I7" s="4"/>
      <c r="J7" s="4"/>
      <c r="Y7" s="25" t="s">
        <v>84</v>
      </c>
      <c r="Z7" s="4"/>
      <c r="AA7">
        <f>IF(AA5+AA6=2,1,0)</f>
        <v>1</v>
      </c>
      <c r="AB7">
        <f t="shared" ref="AB7:AP7" si="2">IF(AB5+AB6=2,1,0)</f>
        <v>0</v>
      </c>
      <c r="AC7">
        <f t="shared" si="2"/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si="2"/>
        <v>0</v>
      </c>
      <c r="AO7">
        <f t="shared" si="2"/>
        <v>0</v>
      </c>
      <c r="AP7">
        <f t="shared" si="2"/>
        <v>0</v>
      </c>
    </row>
    <row r="8" spans="1:42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72</v>
      </c>
      <c r="O8" s="17" t="s">
        <v>80</v>
      </c>
      <c r="P8" s="17" t="s">
        <v>81</v>
      </c>
      <c r="Q8" s="17" t="s">
        <v>62</v>
      </c>
      <c r="Y8" s="26">
        <f>SUM(AA7:AP7)</f>
        <v>1</v>
      </c>
      <c r="Z8" s="25" t="s">
        <v>86</v>
      </c>
    </row>
    <row r="9" spans="1:42" x14ac:dyDescent="0.2">
      <c r="A9" s="5" t="s">
        <v>0</v>
      </c>
      <c r="B9" s="8">
        <v>57</v>
      </c>
      <c r="C9" s="8">
        <v>55</v>
      </c>
      <c r="D9" s="8">
        <v>71</v>
      </c>
      <c r="E9" s="8">
        <v>122</v>
      </c>
      <c r="F9" s="8">
        <v>31</v>
      </c>
      <c r="G9" s="8">
        <v>1490</v>
      </c>
      <c r="H9" s="8">
        <v>1840</v>
      </c>
      <c r="I9" s="8">
        <v>1380</v>
      </c>
      <c r="J9" s="8">
        <v>1990</v>
      </c>
      <c r="K9" s="8">
        <v>23</v>
      </c>
      <c r="L9" s="8">
        <v>42</v>
      </c>
      <c r="M9" s="8">
        <v>87</v>
      </c>
      <c r="N9" s="8">
        <v>850</v>
      </c>
      <c r="O9" s="8">
        <v>950</v>
      </c>
      <c r="P9" s="8">
        <v>1600</v>
      </c>
      <c r="Q9" s="8">
        <v>63</v>
      </c>
    </row>
    <row r="10" spans="1:42" x14ac:dyDescent="0.2">
      <c r="A10" s="19" t="s">
        <v>43</v>
      </c>
      <c r="B10" s="6">
        <f>IF($F$3=B8,$F$6,B11/B9)</f>
        <v>8.0399999999999991</v>
      </c>
      <c r="C10" s="6">
        <f t="shared" ref="C10:Q10" si="3">IF($F$3=C8,$F$6,C11/C9)</f>
        <v>8.4136659090909074</v>
      </c>
      <c r="D10" s="6">
        <f t="shared" si="3"/>
        <v>5.8391619718309844</v>
      </c>
      <c r="E10" s="6">
        <f t="shared" si="3"/>
        <v>4.836243852459015</v>
      </c>
      <c r="F10" s="6">
        <f t="shared" si="3"/>
        <v>12.432451612903224</v>
      </c>
      <c r="G10" s="6">
        <f t="shared" si="3"/>
        <v>0.29775947986577173</v>
      </c>
      <c r="H10" s="6">
        <f t="shared" si="3"/>
        <v>0.23136569293478257</v>
      </c>
      <c r="I10" s="6">
        <f t="shared" si="3"/>
        <v>0.32148641304347825</v>
      </c>
      <c r="J10" s="6">
        <f t="shared" si="3"/>
        <v>0.2470426507537688</v>
      </c>
      <c r="K10" s="6">
        <f t="shared" si="3"/>
        <v>15.872201086956521</v>
      </c>
      <c r="L10" s="6">
        <f t="shared" si="3"/>
        <v>9.0421994047619023</v>
      </c>
      <c r="M10" s="6">
        <f t="shared" si="3"/>
        <v>4.4573821839080443</v>
      </c>
      <c r="N10" s="6">
        <f t="shared" si="3"/>
        <v>0.39567279411764694</v>
      </c>
      <c r="O10" s="6">
        <f t="shared" si="3"/>
        <v>0.3193486842105262</v>
      </c>
      <c r="P10" s="6">
        <f t="shared" si="3"/>
        <v>0.18239617187499996</v>
      </c>
      <c r="Q10" s="6">
        <f t="shared" si="3"/>
        <v>7.2479365079365081</v>
      </c>
      <c r="Y10" s="27" t="s">
        <v>85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1</v>
      </c>
      <c r="AO10" s="28">
        <v>1</v>
      </c>
      <c r="AP10" s="28">
        <v>0</v>
      </c>
    </row>
    <row r="11" spans="1:42" x14ac:dyDescent="0.2">
      <c r="A11" s="5" t="s">
        <v>1</v>
      </c>
      <c r="B11" s="34">
        <f t="shared" ref="B11:Q11" si="4">IF($F$3=B8,B9*B10,$AA$17+B25)</f>
        <v>458.28</v>
      </c>
      <c r="C11" s="34">
        <f t="shared" si="4"/>
        <v>462.75162499999993</v>
      </c>
      <c r="D11" s="34">
        <f t="shared" si="4"/>
        <v>414.58049999999992</v>
      </c>
      <c r="E11" s="34">
        <f t="shared" si="4"/>
        <v>590.02174999999988</v>
      </c>
      <c r="F11" s="34">
        <f t="shared" si="4"/>
        <v>385.40599999999995</v>
      </c>
      <c r="G11" s="34">
        <f t="shared" si="4"/>
        <v>443.6616249999999</v>
      </c>
      <c r="H11" s="34">
        <f t="shared" si="4"/>
        <v>425.71287499999994</v>
      </c>
      <c r="I11" s="34">
        <f t="shared" si="4"/>
        <v>443.65124999999995</v>
      </c>
      <c r="J11" s="34">
        <f t="shared" si="4"/>
        <v>491.61487499999993</v>
      </c>
      <c r="K11" s="34">
        <f t="shared" si="4"/>
        <v>365.06062499999996</v>
      </c>
      <c r="L11" s="34">
        <f t="shared" si="4"/>
        <v>379.7723749999999</v>
      </c>
      <c r="M11" s="34">
        <f t="shared" si="4"/>
        <v>387.79224999999985</v>
      </c>
      <c r="N11" s="34">
        <f t="shared" si="4"/>
        <v>336.32187499999992</v>
      </c>
      <c r="O11" s="34">
        <f t="shared" si="4"/>
        <v>303.38124999999991</v>
      </c>
      <c r="P11" s="34">
        <f t="shared" si="4"/>
        <v>291.83387499999992</v>
      </c>
      <c r="Q11" s="34">
        <f t="shared" si="4"/>
        <v>456.62</v>
      </c>
      <c r="Y11" s="27" t="s">
        <v>88</v>
      </c>
      <c r="AA11">
        <f t="shared" ref="AA11:AP11" si="5">IF(AA6+AA10=2,1,0)</f>
        <v>0</v>
      </c>
      <c r="AB11">
        <f t="shared" si="5"/>
        <v>0</v>
      </c>
      <c r="AC11">
        <f t="shared" si="5"/>
        <v>0</v>
      </c>
      <c r="AD11">
        <f t="shared" si="5"/>
        <v>0</v>
      </c>
      <c r="AE11">
        <f t="shared" si="5"/>
        <v>0</v>
      </c>
      <c r="AF11">
        <f t="shared" si="5"/>
        <v>0</v>
      </c>
      <c r="AG11">
        <f t="shared" si="5"/>
        <v>0</v>
      </c>
      <c r="AH11">
        <f t="shared" si="5"/>
        <v>0</v>
      </c>
      <c r="AI11">
        <f t="shared" si="5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  <c r="AP11">
        <f t="shared" si="5"/>
        <v>0</v>
      </c>
    </row>
    <row r="12" spans="1:42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Y12" s="26">
        <f>SUM(AA11:AP11)</f>
        <v>0</v>
      </c>
      <c r="Z12" s="25" t="s">
        <v>87</v>
      </c>
    </row>
    <row r="13" spans="1:42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Y13" s="4"/>
      <c r="Z13" s="4"/>
    </row>
    <row r="14" spans="1:42" x14ac:dyDescent="0.2">
      <c r="A14" s="5" t="s">
        <v>45</v>
      </c>
      <c r="B14" s="9">
        <v>28</v>
      </c>
      <c r="C14" s="9">
        <v>36</v>
      </c>
      <c r="D14" s="9">
        <v>31</v>
      </c>
      <c r="E14" s="9">
        <v>90.28</v>
      </c>
      <c r="F14" s="9">
        <v>65.8</v>
      </c>
      <c r="G14" s="9">
        <v>61.88</v>
      </c>
      <c r="H14" s="9">
        <v>37.619999999999997</v>
      </c>
      <c r="I14" s="9">
        <v>57.38</v>
      </c>
      <c r="J14" s="9">
        <v>74</v>
      </c>
      <c r="K14" s="9">
        <v>30</v>
      </c>
      <c r="L14" s="9">
        <v>60</v>
      </c>
      <c r="M14" s="9">
        <v>20</v>
      </c>
      <c r="N14" s="9">
        <v>13.72</v>
      </c>
      <c r="O14" s="9">
        <v>25</v>
      </c>
      <c r="P14" s="9">
        <v>15</v>
      </c>
      <c r="Q14" s="9">
        <v>16.2</v>
      </c>
      <c r="AA14" t="s">
        <v>16</v>
      </c>
    </row>
    <row r="15" spans="1:42" x14ac:dyDescent="0.2">
      <c r="A15" s="5" t="s">
        <v>46</v>
      </c>
      <c r="B15" s="10">
        <v>30.9</v>
      </c>
      <c r="C15" s="10">
        <v>30.9</v>
      </c>
      <c r="D15" s="10">
        <v>23.9</v>
      </c>
      <c r="E15" s="10">
        <v>48.9</v>
      </c>
      <c r="F15" s="10">
        <v>50.4</v>
      </c>
      <c r="G15" s="10">
        <v>46.9</v>
      </c>
      <c r="H15" s="10">
        <v>35.9</v>
      </c>
      <c r="I15" s="10">
        <v>39</v>
      </c>
      <c r="J15" s="10">
        <v>28</v>
      </c>
      <c r="K15" s="10">
        <v>34.299999999999997</v>
      </c>
      <c r="L15" s="10">
        <v>42.5</v>
      </c>
      <c r="M15" s="10">
        <v>6.5</v>
      </c>
      <c r="N15" s="10">
        <v>19.399999999999999</v>
      </c>
      <c r="O15" s="10">
        <v>14.3</v>
      </c>
      <c r="P15" s="10">
        <v>4.0999999999999996</v>
      </c>
      <c r="Q15" s="10">
        <v>34</v>
      </c>
      <c r="AA15">
        <f t="shared" ref="AA15:AP15" si="6">IF($F$3=B8,B27,0)</f>
        <v>179.01612499999993</v>
      </c>
      <c r="AB15">
        <f t="shared" si="6"/>
        <v>0</v>
      </c>
      <c r="AC15">
        <f t="shared" si="6"/>
        <v>0</v>
      </c>
      <c r="AD15">
        <f t="shared" si="6"/>
        <v>0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  <c r="AO15">
        <f t="shared" si="6"/>
        <v>0</v>
      </c>
      <c r="AP15">
        <f t="shared" si="6"/>
        <v>0</v>
      </c>
    </row>
    <row r="16" spans="1:42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0</v>
      </c>
      <c r="O16" s="10">
        <v>0</v>
      </c>
      <c r="P16" s="10">
        <v>0</v>
      </c>
      <c r="Q16" s="10">
        <v>10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P17" s="10">
        <v>0</v>
      </c>
      <c r="Q17" s="10">
        <v>0</v>
      </c>
      <c r="AA17">
        <f>SUM(AA15:AP15)</f>
        <v>179.01612499999993</v>
      </c>
    </row>
    <row r="18" spans="1:31" x14ac:dyDescent="0.2">
      <c r="A18" s="5" t="s">
        <v>49</v>
      </c>
      <c r="B18" s="10">
        <v>133.54</v>
      </c>
      <c r="C18" s="10">
        <v>128.08000000000001</v>
      </c>
      <c r="D18" s="10">
        <v>98.77</v>
      </c>
      <c r="E18" s="10">
        <v>148.47999999999999</v>
      </c>
      <c r="F18" s="10">
        <v>16.78</v>
      </c>
      <c r="G18" s="10">
        <v>39.799999999999997</v>
      </c>
      <c r="H18" s="10">
        <v>79.42</v>
      </c>
      <c r="I18" s="10">
        <v>54.06</v>
      </c>
      <c r="J18" s="10">
        <v>140.38</v>
      </c>
      <c r="K18" s="10">
        <v>52.06</v>
      </c>
      <c r="L18" s="10">
        <v>20.34</v>
      </c>
      <c r="M18" s="10">
        <v>104.77</v>
      </c>
      <c r="N18" s="10">
        <v>41.8</v>
      </c>
      <c r="O18" s="10">
        <v>29.04</v>
      </c>
      <c r="P18" s="10">
        <v>40.5</v>
      </c>
      <c r="Q18" s="10">
        <v>149.91</v>
      </c>
    </row>
    <row r="19" spans="1:31" x14ac:dyDescent="0.2">
      <c r="A19" s="5" t="s">
        <v>50</v>
      </c>
      <c r="B19" s="10">
        <v>9.5</v>
      </c>
      <c r="C19" s="10">
        <v>11.5</v>
      </c>
      <c r="D19" s="10">
        <v>5</v>
      </c>
      <c r="E19" s="10">
        <v>16.5</v>
      </c>
      <c r="F19" s="10">
        <v>10</v>
      </c>
      <c r="G19" s="10">
        <v>19.5</v>
      </c>
      <c r="H19" s="10">
        <v>15.5</v>
      </c>
      <c r="I19" s="10">
        <v>24.5</v>
      </c>
      <c r="J19" s="10">
        <v>11</v>
      </c>
      <c r="K19" s="10">
        <v>15</v>
      </c>
      <c r="L19" s="10">
        <v>9.5</v>
      </c>
      <c r="M19" s="10">
        <v>14.5</v>
      </c>
      <c r="N19" s="10">
        <v>25</v>
      </c>
      <c r="O19" s="10">
        <v>0</v>
      </c>
      <c r="P19" s="10">
        <v>0</v>
      </c>
      <c r="Q19" s="10">
        <v>9.5</v>
      </c>
      <c r="AA19" s="29" t="s">
        <v>89</v>
      </c>
      <c r="AE19" s="30">
        <v>7.4999999999999997E-2</v>
      </c>
    </row>
    <row r="20" spans="1:31" x14ac:dyDescent="0.2">
      <c r="A20" s="5" t="s">
        <v>51</v>
      </c>
      <c r="B20" s="10">
        <v>25.36</v>
      </c>
      <c r="C20" s="10">
        <v>25.18</v>
      </c>
      <c r="D20" s="10">
        <v>26.37</v>
      </c>
      <c r="E20" s="10">
        <v>37.25</v>
      </c>
      <c r="F20" s="10">
        <v>24.48</v>
      </c>
      <c r="G20" s="10">
        <v>27.76</v>
      </c>
      <c r="H20" s="10">
        <v>26.54</v>
      </c>
      <c r="I20" s="10">
        <v>25.28</v>
      </c>
      <c r="J20" s="10">
        <v>24.75</v>
      </c>
      <c r="K20" s="10">
        <v>24.04</v>
      </c>
      <c r="L20" s="10">
        <v>25.49</v>
      </c>
      <c r="M20" s="10">
        <v>30.14</v>
      </c>
      <c r="N20" s="10">
        <v>22.82</v>
      </c>
      <c r="O20" s="10">
        <v>26.59</v>
      </c>
      <c r="P20" s="10">
        <v>25.41</v>
      </c>
      <c r="Q20" s="10">
        <v>20.420000000000002</v>
      </c>
    </row>
    <row r="21" spans="1:31" x14ac:dyDescent="0.2">
      <c r="A21" s="5" t="s">
        <v>52</v>
      </c>
      <c r="B21" s="10">
        <v>21.62</v>
      </c>
      <c r="C21" s="10">
        <v>21.57</v>
      </c>
      <c r="D21" s="10">
        <v>21.76</v>
      </c>
      <c r="E21" s="10">
        <v>28.59</v>
      </c>
      <c r="F21" s="10">
        <v>22.22</v>
      </c>
      <c r="G21" s="10">
        <v>24.99</v>
      </c>
      <c r="H21" s="10">
        <v>21.92</v>
      </c>
      <c r="I21" s="10">
        <v>21.5</v>
      </c>
      <c r="J21" s="10">
        <v>21.42</v>
      </c>
      <c r="K21" s="10">
        <v>22.17</v>
      </c>
      <c r="L21" s="10">
        <v>22.92</v>
      </c>
      <c r="M21" s="10">
        <v>23.57</v>
      </c>
      <c r="N21" s="10">
        <v>21.13</v>
      </c>
      <c r="O21" s="10">
        <v>23.19</v>
      </c>
      <c r="P21" s="10">
        <v>21.98</v>
      </c>
      <c r="Q21" s="10">
        <v>18.79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24.4</v>
      </c>
      <c r="F22" s="10">
        <v>0</v>
      </c>
      <c r="G22" s="10">
        <v>0</v>
      </c>
      <c r="H22" s="10">
        <v>5.13</v>
      </c>
      <c r="I22" s="10">
        <v>3.6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31" x14ac:dyDescent="0.2">
      <c r="A23" s="5" t="s">
        <v>53</v>
      </c>
      <c r="B23" s="10">
        <v>1.75</v>
      </c>
      <c r="C23" s="10">
        <v>1.75</v>
      </c>
      <c r="D23" s="10">
        <v>1.75</v>
      </c>
      <c r="E23" s="10">
        <v>1.75</v>
      </c>
      <c r="F23" s="10">
        <v>5.25</v>
      </c>
      <c r="G23" s="10">
        <v>14.25</v>
      </c>
      <c r="H23" s="10">
        <v>10.75</v>
      </c>
      <c r="I23" s="10">
        <v>19.75</v>
      </c>
      <c r="J23" s="10">
        <v>1.75</v>
      </c>
      <c r="K23" s="10">
        <v>1.75</v>
      </c>
      <c r="L23" s="10">
        <v>9.75</v>
      </c>
      <c r="M23" s="10">
        <v>1.75</v>
      </c>
      <c r="N23" s="10">
        <v>1.75</v>
      </c>
      <c r="O23" s="10">
        <v>1.75</v>
      </c>
      <c r="P23" s="10">
        <v>1.75</v>
      </c>
      <c r="Q23" s="10">
        <v>8.75</v>
      </c>
    </row>
    <row r="24" spans="1:31" x14ac:dyDescent="0.2">
      <c r="A24" s="5" t="s">
        <v>54</v>
      </c>
      <c r="B24" s="18">
        <f t="shared" ref="B24:Q24" si="7">SUM(B14:B23)*$AE$19*6/12</f>
        <v>10.093875000000001</v>
      </c>
      <c r="C24" s="18">
        <f t="shared" si="7"/>
        <v>10.2555</v>
      </c>
      <c r="D24" s="18">
        <f t="shared" si="7"/>
        <v>8.5143749999999994</v>
      </c>
      <c r="E24" s="18">
        <f t="shared" si="7"/>
        <v>14.855624999999996</v>
      </c>
      <c r="F24" s="18">
        <f t="shared" si="7"/>
        <v>7.4598749999999994</v>
      </c>
      <c r="G24" s="18">
        <f t="shared" si="7"/>
        <v>9.5654999999999983</v>
      </c>
      <c r="H24" s="18">
        <f t="shared" si="7"/>
        <v>8.9167499999999986</v>
      </c>
      <c r="I24" s="18">
        <f t="shared" si="7"/>
        <v>9.5651250000000001</v>
      </c>
      <c r="J24" s="18">
        <f t="shared" si="7"/>
        <v>11.29875</v>
      </c>
      <c r="K24" s="18">
        <f t="shared" si="7"/>
        <v>6.7244999999999999</v>
      </c>
      <c r="L24" s="18">
        <f t="shared" si="7"/>
        <v>7.2562499999999988</v>
      </c>
      <c r="M24" s="18">
        <f t="shared" si="7"/>
        <v>7.5461249999999991</v>
      </c>
      <c r="N24" s="18">
        <f t="shared" si="7"/>
        <v>5.6857499999999987</v>
      </c>
      <c r="O24" s="18">
        <f t="shared" si="7"/>
        <v>4.4951249999999998</v>
      </c>
      <c r="P24" s="18">
        <f t="shared" si="7"/>
        <v>4.07775</v>
      </c>
      <c r="Q24" s="18">
        <f t="shared" si="7"/>
        <v>10.033875000000002</v>
      </c>
    </row>
    <row r="25" spans="1:31" x14ac:dyDescent="0.2">
      <c r="A25" s="5" t="s">
        <v>55</v>
      </c>
      <c r="B25" s="35">
        <f t="shared" ref="B25:Q25" si="8">SUM(B14:B24)</f>
        <v>279.26387500000004</v>
      </c>
      <c r="C25" s="35">
        <f t="shared" si="8"/>
        <v>283.7355</v>
      </c>
      <c r="D25" s="35">
        <f t="shared" si="8"/>
        <v>235.56437500000001</v>
      </c>
      <c r="E25" s="35">
        <f t="shared" si="8"/>
        <v>411.0056249999999</v>
      </c>
      <c r="F25" s="35">
        <f t="shared" si="8"/>
        <v>206.38987499999999</v>
      </c>
      <c r="G25" s="35">
        <f t="shared" si="8"/>
        <v>264.64549999999997</v>
      </c>
      <c r="H25" s="35">
        <f t="shared" si="8"/>
        <v>246.69674999999998</v>
      </c>
      <c r="I25" s="35">
        <f t="shared" si="8"/>
        <v>264.63512500000002</v>
      </c>
      <c r="J25" s="35">
        <f t="shared" si="8"/>
        <v>312.59875</v>
      </c>
      <c r="K25" s="35">
        <f t="shared" si="8"/>
        <v>186.0445</v>
      </c>
      <c r="L25" s="35">
        <f t="shared" si="8"/>
        <v>200.75624999999999</v>
      </c>
      <c r="M25" s="35">
        <f t="shared" si="8"/>
        <v>208.77612499999995</v>
      </c>
      <c r="N25" s="35">
        <f t="shared" si="8"/>
        <v>157.30574999999999</v>
      </c>
      <c r="O25" s="35">
        <f t="shared" si="8"/>
        <v>124.36512500000001</v>
      </c>
      <c r="P25" s="35">
        <f t="shared" si="8"/>
        <v>112.81775</v>
      </c>
      <c r="Q25" s="35">
        <f t="shared" si="8"/>
        <v>277.60387500000007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31" x14ac:dyDescent="0.2">
      <c r="A27" s="5" t="s">
        <v>56</v>
      </c>
      <c r="B27" s="34">
        <f t="shared" ref="B27:Q27" si="9">B11-B25</f>
        <v>179.01612499999993</v>
      </c>
      <c r="C27" s="34">
        <f t="shared" si="9"/>
        <v>179.01612499999993</v>
      </c>
      <c r="D27" s="34">
        <f t="shared" si="9"/>
        <v>179.0161249999999</v>
      </c>
      <c r="E27" s="34">
        <f t="shared" si="9"/>
        <v>179.01612499999999</v>
      </c>
      <c r="F27" s="34">
        <f t="shared" si="9"/>
        <v>179.01612499999996</v>
      </c>
      <c r="G27" s="34">
        <f t="shared" si="9"/>
        <v>179.01612499999993</v>
      </c>
      <c r="H27" s="34">
        <f t="shared" si="9"/>
        <v>179.01612499999996</v>
      </c>
      <c r="I27" s="34">
        <f t="shared" si="9"/>
        <v>179.01612499999993</v>
      </c>
      <c r="J27" s="34">
        <f t="shared" si="9"/>
        <v>179.01612499999993</v>
      </c>
      <c r="K27" s="34">
        <f t="shared" si="9"/>
        <v>179.01612499999996</v>
      </c>
      <c r="L27" s="34">
        <f t="shared" si="9"/>
        <v>179.0161249999999</v>
      </c>
      <c r="M27" s="34">
        <f t="shared" si="9"/>
        <v>179.0161249999999</v>
      </c>
      <c r="N27" s="34">
        <f t="shared" si="9"/>
        <v>179.01612499999993</v>
      </c>
      <c r="O27" s="34">
        <f t="shared" si="9"/>
        <v>179.0161249999999</v>
      </c>
      <c r="P27" s="34">
        <f t="shared" si="9"/>
        <v>179.01612499999993</v>
      </c>
      <c r="Q27" s="34">
        <f t="shared" si="9"/>
        <v>179.01612499999993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Q8">
    <cfRule type="cellIs" dxfId="67" priority="8" stopIfTrue="1" operator="equal">
      <formula>$F$3</formula>
    </cfRule>
  </conditionalFormatting>
  <conditionalFormatting sqref="F7:J7">
    <cfRule type="cellIs" dxfId="66" priority="9" stopIfTrue="1" operator="equal">
      <formula>1</formula>
    </cfRule>
  </conditionalFormatting>
  <conditionalFormatting sqref="B10:P10">
    <cfRule type="expression" dxfId="65" priority="6">
      <formula>AA10=1</formula>
    </cfRule>
    <cfRule type="expression" dxfId="64" priority="10" stopIfTrue="1">
      <formula>AA6=1</formula>
    </cfRule>
  </conditionalFormatting>
  <conditionalFormatting sqref="F4">
    <cfRule type="expression" dxfId="63" priority="5" stopIfTrue="1">
      <formula>$Y$12=1</formula>
    </cfRule>
  </conditionalFormatting>
  <conditionalFormatting sqref="F5">
    <cfRule type="expression" dxfId="62" priority="4" stopIfTrue="1">
      <formula>$Y$12=1</formula>
    </cfRule>
  </conditionalFormatting>
  <conditionalFormatting sqref="F6">
    <cfRule type="expression" dxfId="61" priority="3" stopIfTrue="1">
      <formula>$Y$12=1</formula>
    </cfRule>
  </conditionalFormatting>
  <conditionalFormatting sqref="Q10">
    <cfRule type="expression" dxfId="60" priority="1">
      <formula>AP10=1</formula>
    </cfRule>
    <cfRule type="expression" dxfId="59" priority="2" stopIfTrue="1">
      <formula>AP6=1</formula>
    </cfRule>
  </conditionalFormatting>
  <dataValidations count="1">
    <dataValidation type="list" allowBlank="1" showInputMessage="1" showErrorMessage="1" sqref="F3" xr:uid="{00000000-0002-0000-0400-000000000000}">
      <formula1>$B$8:$Q$8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31"/>
  <sheetViews>
    <sheetView showGridLines="0" workbookViewId="0">
      <pane xSplit="1" topLeftCell="B1" activePane="topRight" state="frozen"/>
      <selection pane="topRight" activeCell="K4" sqref="K4"/>
    </sheetView>
  </sheetViews>
  <sheetFormatPr defaultRowHeight="12.75" x14ac:dyDescent="0.2"/>
  <cols>
    <col min="1" max="1" width="13.42578125" customWidth="1"/>
    <col min="2" max="18" width="9.7109375" customWidth="1"/>
    <col min="24" max="26" width="9.140625" hidden="1" customWidth="1"/>
    <col min="27" max="43" width="8.85546875" hidden="1" customWidth="1"/>
    <col min="44" max="44" width="9.140625" customWidth="1"/>
  </cols>
  <sheetData>
    <row r="1" spans="1:43" x14ac:dyDescent="0.2">
      <c r="A1" s="2" t="s">
        <v>74</v>
      </c>
      <c r="B1" s="2"/>
      <c r="C1" s="2"/>
      <c r="G1" s="2"/>
      <c r="J1" s="22"/>
      <c r="R1" s="2"/>
    </row>
    <row r="2" spans="1:43" x14ac:dyDescent="0.2">
      <c r="C2" s="2"/>
      <c r="D2" s="2"/>
      <c r="Y2" s="25"/>
      <c r="Z2" s="25"/>
      <c r="AA2" s="4"/>
      <c r="AB2" s="4"/>
    </row>
    <row r="3" spans="1:43" x14ac:dyDescent="0.2">
      <c r="B3" s="22" t="s">
        <v>59</v>
      </c>
      <c r="C3" s="22"/>
      <c r="D3" s="22"/>
      <c r="E3" s="5"/>
      <c r="F3" s="24" t="s">
        <v>3</v>
      </c>
      <c r="Q3" s="3"/>
      <c r="Y3" s="4"/>
      <c r="Z3" s="4"/>
    </row>
    <row r="4" spans="1:43" x14ac:dyDescent="0.2">
      <c r="B4" s="5" t="s">
        <v>40</v>
      </c>
      <c r="C4" s="20" t="str">
        <f>F3</f>
        <v>Soybean</v>
      </c>
      <c r="D4" s="5" t="s">
        <v>39</v>
      </c>
      <c r="E4" s="5"/>
      <c r="F4" s="9">
        <v>12.85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Q4" si="0">C8</f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Drybeans</v>
      </c>
      <c r="AG4" t="str">
        <f t="shared" si="0"/>
        <v>Oil Snflr</v>
      </c>
      <c r="AH4" t="str">
        <f t="shared" si="0"/>
        <v>Conf Snflr</v>
      </c>
      <c r="AI4" t="str">
        <f t="shared" si="0"/>
        <v>Canola</v>
      </c>
      <c r="AJ4" t="str">
        <f t="shared" si="0"/>
        <v>Flax</v>
      </c>
      <c r="AK4" t="str">
        <f t="shared" si="0"/>
        <v>Field Pea</v>
      </c>
      <c r="AL4" t="str">
        <f t="shared" si="0"/>
        <v>Oats</v>
      </c>
      <c r="AM4" t="str">
        <f t="shared" si="0"/>
        <v>Mustard</v>
      </c>
      <c r="AN4" t="str">
        <f t="shared" si="0"/>
        <v>Buckwht</v>
      </c>
      <c r="AO4" t="str">
        <f t="shared" si="0"/>
        <v>Millet</v>
      </c>
      <c r="AP4" t="str">
        <f t="shared" si="0"/>
        <v>W.Wht</v>
      </c>
      <c r="AQ4" t="str">
        <f t="shared" si="0"/>
        <v>Rye</v>
      </c>
    </row>
    <row r="5" spans="1:43" x14ac:dyDescent="0.2">
      <c r="B5" s="5" t="s">
        <v>44</v>
      </c>
      <c r="C5" s="5"/>
      <c r="D5" s="5"/>
      <c r="E5" s="5"/>
      <c r="F5" s="9">
        <v>-0.6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1</v>
      </c>
      <c r="AM5" s="23">
        <v>0</v>
      </c>
      <c r="AN5" s="23">
        <v>0</v>
      </c>
      <c r="AO5" s="23">
        <v>0</v>
      </c>
      <c r="AP5" s="23">
        <v>1</v>
      </c>
      <c r="AQ5" s="23">
        <v>0</v>
      </c>
    </row>
    <row r="6" spans="1:43" x14ac:dyDescent="0.2">
      <c r="B6" s="5" t="s">
        <v>41</v>
      </c>
      <c r="C6" s="20" t="str">
        <f>F3</f>
        <v>Soybean</v>
      </c>
      <c r="D6" s="5" t="s">
        <v>42</v>
      </c>
      <c r="E6" s="5"/>
      <c r="F6" s="21">
        <f>F4+F5</f>
        <v>12.25</v>
      </c>
      <c r="G6" s="4"/>
      <c r="Y6" s="4" t="s">
        <v>60</v>
      </c>
      <c r="Z6" s="4"/>
      <c r="AA6">
        <f>IF($F$3=B8,1,0)</f>
        <v>0</v>
      </c>
      <c r="AB6">
        <f t="shared" ref="AB6:AH6" si="1">IF($F$3=C8,1,0)</f>
        <v>0</v>
      </c>
      <c r="AC6">
        <f t="shared" si="1"/>
        <v>0</v>
      </c>
      <c r="AD6">
        <f t="shared" si="1"/>
        <v>0</v>
      </c>
      <c r="AE6">
        <f t="shared" si="1"/>
        <v>1</v>
      </c>
      <c r="AF6">
        <f t="shared" si="1"/>
        <v>0</v>
      </c>
      <c r="AG6">
        <f t="shared" si="1"/>
        <v>0</v>
      </c>
      <c r="AH6">
        <f t="shared" si="1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Q6" si="2">IF($F$3=M8,1,0)</f>
        <v>0</v>
      </c>
      <c r="AM6">
        <f t="shared" si="2"/>
        <v>0</v>
      </c>
      <c r="AN6">
        <f t="shared" si="2"/>
        <v>0</v>
      </c>
      <c r="AO6">
        <f t="shared" si="2"/>
        <v>0</v>
      </c>
      <c r="AP6">
        <f t="shared" si="2"/>
        <v>0</v>
      </c>
      <c r="AQ6">
        <f t="shared" si="2"/>
        <v>0</v>
      </c>
    </row>
    <row r="7" spans="1:43" x14ac:dyDescent="0.2">
      <c r="F7" s="4"/>
      <c r="G7" s="4"/>
      <c r="H7" s="4"/>
      <c r="I7" s="4"/>
      <c r="J7" s="4"/>
      <c r="Y7" s="25" t="s">
        <v>84</v>
      </c>
      <c r="Z7" s="4"/>
      <c r="AA7">
        <f>IF(AA5+AA6=2,1,0)</f>
        <v>0</v>
      </c>
      <c r="AB7">
        <f t="shared" ref="AB7:AQ7" si="3">IF(AB5+AB6=2,1,0)</f>
        <v>0</v>
      </c>
      <c r="AC7">
        <f t="shared" si="3"/>
        <v>0</v>
      </c>
      <c r="AD7">
        <f t="shared" si="3"/>
        <v>0</v>
      </c>
      <c r="AE7">
        <f t="shared" si="3"/>
        <v>1</v>
      </c>
      <c r="AF7">
        <f t="shared" si="3"/>
        <v>0</v>
      </c>
      <c r="AG7">
        <f t="shared" si="3"/>
        <v>0</v>
      </c>
      <c r="AH7">
        <f t="shared" si="3"/>
        <v>0</v>
      </c>
      <c r="AI7">
        <f t="shared" si="3"/>
        <v>0</v>
      </c>
      <c r="AJ7">
        <f t="shared" si="3"/>
        <v>0</v>
      </c>
      <c r="AK7">
        <f t="shared" si="3"/>
        <v>0</v>
      </c>
      <c r="AL7">
        <f t="shared" si="3"/>
        <v>0</v>
      </c>
      <c r="AM7">
        <f t="shared" si="3"/>
        <v>0</v>
      </c>
      <c r="AN7">
        <f t="shared" si="3"/>
        <v>0</v>
      </c>
      <c r="AO7">
        <f t="shared" si="3"/>
        <v>0</v>
      </c>
      <c r="AP7">
        <f t="shared" si="3"/>
        <v>0</v>
      </c>
      <c r="AQ7">
        <f t="shared" si="3"/>
        <v>0</v>
      </c>
    </row>
    <row r="8" spans="1:43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72</v>
      </c>
      <c r="O8" s="17" t="s">
        <v>80</v>
      </c>
      <c r="P8" s="17" t="s">
        <v>81</v>
      </c>
      <c r="Q8" s="17" t="s">
        <v>62</v>
      </c>
      <c r="R8" s="17" t="s">
        <v>83</v>
      </c>
      <c r="Y8" s="26">
        <f>SUM(AA7:AQ7)</f>
        <v>1</v>
      </c>
      <c r="Z8" s="25" t="s">
        <v>86</v>
      </c>
    </row>
    <row r="9" spans="1:43" x14ac:dyDescent="0.2">
      <c r="A9" s="5" t="s">
        <v>0</v>
      </c>
      <c r="B9" s="8">
        <v>54</v>
      </c>
      <c r="C9" s="8">
        <v>55</v>
      </c>
      <c r="D9" s="8">
        <v>70</v>
      </c>
      <c r="E9" s="8">
        <v>141</v>
      </c>
      <c r="F9" s="8">
        <v>34</v>
      </c>
      <c r="G9" s="8">
        <v>1580</v>
      </c>
      <c r="H9" s="8">
        <v>1890</v>
      </c>
      <c r="I9" s="8">
        <v>1570</v>
      </c>
      <c r="J9" s="8">
        <v>1660</v>
      </c>
      <c r="K9" s="8">
        <v>18</v>
      </c>
      <c r="L9" s="8">
        <v>32</v>
      </c>
      <c r="M9" s="8">
        <v>80</v>
      </c>
      <c r="N9" s="8">
        <v>800</v>
      </c>
      <c r="O9" s="8">
        <v>950</v>
      </c>
      <c r="P9" s="8">
        <v>1700</v>
      </c>
      <c r="Q9" s="8">
        <v>59</v>
      </c>
      <c r="R9" s="8">
        <v>47</v>
      </c>
    </row>
    <row r="10" spans="1:43" x14ac:dyDescent="0.2">
      <c r="A10" s="19" t="s">
        <v>43</v>
      </c>
      <c r="B10" s="6">
        <f>IF($F$3=B8,$F$6,B11/B9)</f>
        <v>9.0765069444444428</v>
      </c>
      <c r="C10" s="6">
        <f t="shared" ref="C10:R10" si="4">IF($F$3=C8,$F$6,C11/C9)</f>
        <v>9.0669159090909091</v>
      </c>
      <c r="D10" s="6">
        <f t="shared" si="4"/>
        <v>6.4520017857142848</v>
      </c>
      <c r="E10" s="6">
        <f t="shared" si="4"/>
        <v>4.6898368794326233</v>
      </c>
      <c r="F10" s="6">
        <f t="shared" si="4"/>
        <v>12.25</v>
      </c>
      <c r="G10" s="6">
        <f t="shared" si="4"/>
        <v>0.30819382911392401</v>
      </c>
      <c r="H10" s="6">
        <f t="shared" si="4"/>
        <v>0.24748260582010581</v>
      </c>
      <c r="I10" s="6">
        <f t="shared" si="4"/>
        <v>0.3129984076433121</v>
      </c>
      <c r="J10" s="6">
        <f t="shared" si="4"/>
        <v>0.30408486445783134</v>
      </c>
      <c r="K10" s="6">
        <f t="shared" si="4"/>
        <v>21.73653472222222</v>
      </c>
      <c r="L10" s="6">
        <f t="shared" si="4"/>
        <v>12.903769531249999</v>
      </c>
      <c r="M10" s="6">
        <f t="shared" si="4"/>
        <v>5.2137718749999999</v>
      </c>
      <c r="N10" s="6">
        <f t="shared" si="4"/>
        <v>0.44016687499999996</v>
      </c>
      <c r="O10" s="6">
        <f t="shared" si="4"/>
        <v>0.37217394736842102</v>
      </c>
      <c r="P10" s="6">
        <f t="shared" si="4"/>
        <v>0.20099169117647056</v>
      </c>
      <c r="Q10" s="6">
        <f t="shared" si="4"/>
        <v>8.2596567796610163</v>
      </c>
      <c r="R10" s="6">
        <f t="shared" si="4"/>
        <v>8.9645691489361692</v>
      </c>
      <c r="Y10" s="27" t="s">
        <v>85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1</v>
      </c>
      <c r="AJ10" s="28">
        <v>0</v>
      </c>
      <c r="AK10" s="28">
        <v>0</v>
      </c>
      <c r="AL10" s="28">
        <v>0</v>
      </c>
      <c r="AM10" s="28">
        <v>1</v>
      </c>
      <c r="AN10" s="28">
        <v>1</v>
      </c>
      <c r="AO10" s="28">
        <v>1</v>
      </c>
      <c r="AP10" s="28">
        <v>0</v>
      </c>
      <c r="AQ10" s="28">
        <v>0</v>
      </c>
    </row>
    <row r="11" spans="1:43" x14ac:dyDescent="0.2">
      <c r="A11" s="5" t="s">
        <v>1</v>
      </c>
      <c r="B11" s="34">
        <f t="shared" ref="B11:R11" si="5">IF($F$3=B8,B9*B10,$AA$17+B25)</f>
        <v>490.13137499999993</v>
      </c>
      <c r="C11" s="34">
        <f t="shared" si="5"/>
        <v>498.68037500000003</v>
      </c>
      <c r="D11" s="34">
        <f t="shared" si="5"/>
        <v>451.64012499999995</v>
      </c>
      <c r="E11" s="34">
        <f t="shared" si="5"/>
        <v>661.26699999999994</v>
      </c>
      <c r="F11" s="34">
        <f t="shared" si="5"/>
        <v>416.5</v>
      </c>
      <c r="G11" s="34">
        <f t="shared" si="5"/>
        <v>486.94624999999996</v>
      </c>
      <c r="H11" s="34">
        <f t="shared" si="5"/>
        <v>467.74212499999999</v>
      </c>
      <c r="I11" s="34">
        <f t="shared" si="5"/>
        <v>491.40750000000003</v>
      </c>
      <c r="J11" s="34">
        <f t="shared" si="5"/>
        <v>504.78087500000004</v>
      </c>
      <c r="K11" s="34">
        <f t="shared" si="5"/>
        <v>391.25762499999996</v>
      </c>
      <c r="L11" s="34">
        <f t="shared" si="5"/>
        <v>412.92062499999997</v>
      </c>
      <c r="M11" s="34">
        <f t="shared" si="5"/>
        <v>417.10174999999998</v>
      </c>
      <c r="N11" s="34">
        <f t="shared" si="5"/>
        <v>352.13349999999997</v>
      </c>
      <c r="O11" s="34">
        <f t="shared" si="5"/>
        <v>353.56524999999999</v>
      </c>
      <c r="P11" s="34">
        <f t="shared" si="5"/>
        <v>341.68587499999995</v>
      </c>
      <c r="Q11" s="34">
        <f t="shared" si="5"/>
        <v>487.31975</v>
      </c>
      <c r="R11" s="34">
        <f t="shared" si="5"/>
        <v>421.33474999999999</v>
      </c>
      <c r="Y11" s="27" t="s">
        <v>88</v>
      </c>
      <c r="AA11">
        <f t="shared" ref="AA11:AQ11" si="6">IF(AA6+AA10=2,1,0)</f>
        <v>0</v>
      </c>
      <c r="AB11">
        <f t="shared" si="6"/>
        <v>0</v>
      </c>
      <c r="AC11">
        <f t="shared" si="6"/>
        <v>0</v>
      </c>
      <c r="AD11">
        <f t="shared" si="6"/>
        <v>0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0</v>
      </c>
      <c r="AI11">
        <f t="shared" si="6"/>
        <v>0</v>
      </c>
      <c r="AJ11">
        <f t="shared" si="6"/>
        <v>0</v>
      </c>
      <c r="AK11">
        <f t="shared" si="6"/>
        <v>0</v>
      </c>
      <c r="AL11">
        <f t="shared" si="6"/>
        <v>0</v>
      </c>
      <c r="AM11">
        <f t="shared" si="6"/>
        <v>0</v>
      </c>
      <c r="AN11">
        <f t="shared" si="6"/>
        <v>0</v>
      </c>
      <c r="AO11">
        <f t="shared" si="6"/>
        <v>0</v>
      </c>
      <c r="AP11">
        <f t="shared" si="6"/>
        <v>0</v>
      </c>
      <c r="AQ11">
        <f t="shared" si="6"/>
        <v>0</v>
      </c>
    </row>
    <row r="12" spans="1:43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Y12" s="26">
        <f>SUM(AA11:AQ11)</f>
        <v>0</v>
      </c>
      <c r="Z12" s="25" t="s">
        <v>87</v>
      </c>
    </row>
    <row r="13" spans="1:43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Y13" s="4"/>
      <c r="Z13" s="4"/>
    </row>
    <row r="14" spans="1:43" x14ac:dyDescent="0.2">
      <c r="A14" s="5" t="s">
        <v>45</v>
      </c>
      <c r="B14" s="9">
        <v>28</v>
      </c>
      <c r="C14" s="9">
        <v>31.5</v>
      </c>
      <c r="D14" s="9">
        <v>27.13</v>
      </c>
      <c r="E14" s="9">
        <v>93.24</v>
      </c>
      <c r="F14" s="9">
        <v>65.8</v>
      </c>
      <c r="G14" s="9">
        <v>61.88</v>
      </c>
      <c r="H14" s="9">
        <v>37.619999999999997</v>
      </c>
      <c r="I14" s="9">
        <v>57.38</v>
      </c>
      <c r="J14" s="9">
        <v>74</v>
      </c>
      <c r="K14" s="9">
        <v>30</v>
      </c>
      <c r="L14" s="9">
        <v>60</v>
      </c>
      <c r="M14" s="9">
        <v>20</v>
      </c>
      <c r="N14" s="9">
        <v>13.72</v>
      </c>
      <c r="O14" s="9">
        <v>25</v>
      </c>
      <c r="P14" s="9">
        <v>15</v>
      </c>
      <c r="Q14" s="9">
        <v>16.2</v>
      </c>
      <c r="R14" s="9">
        <v>13.2</v>
      </c>
      <c r="AA14" t="s">
        <v>16</v>
      </c>
    </row>
    <row r="15" spans="1:43" x14ac:dyDescent="0.2">
      <c r="A15" s="5" t="s">
        <v>46</v>
      </c>
      <c r="B15" s="10">
        <v>30.9</v>
      </c>
      <c r="C15" s="10">
        <v>30.9</v>
      </c>
      <c r="D15" s="10">
        <v>23.9</v>
      </c>
      <c r="E15" s="10">
        <v>48.9</v>
      </c>
      <c r="F15" s="10">
        <v>50.4</v>
      </c>
      <c r="G15" s="10">
        <v>46.9</v>
      </c>
      <c r="H15" s="10">
        <v>35.9</v>
      </c>
      <c r="I15" s="10">
        <v>39</v>
      </c>
      <c r="J15" s="10">
        <v>28</v>
      </c>
      <c r="K15" s="10">
        <v>34.299999999999997</v>
      </c>
      <c r="L15" s="10">
        <v>42.5</v>
      </c>
      <c r="M15" s="10">
        <v>6.5</v>
      </c>
      <c r="N15" s="10">
        <v>19.399999999999999</v>
      </c>
      <c r="O15" s="10">
        <v>14.3</v>
      </c>
      <c r="P15" s="10">
        <v>4.0999999999999996</v>
      </c>
      <c r="Q15" s="10">
        <v>34</v>
      </c>
      <c r="R15" s="10">
        <v>10</v>
      </c>
      <c r="AA15">
        <f t="shared" ref="AA15:AQ15" si="7">IF($F$3=B8,B27,0)</f>
        <v>0</v>
      </c>
      <c r="AB15">
        <f t="shared" si="7"/>
        <v>0</v>
      </c>
      <c r="AC15">
        <f t="shared" si="7"/>
        <v>0</v>
      </c>
      <c r="AD15">
        <f t="shared" si="7"/>
        <v>0</v>
      </c>
      <c r="AE15">
        <f t="shared" si="7"/>
        <v>225.30949999999999</v>
      </c>
      <c r="AF15">
        <f t="shared" si="7"/>
        <v>0</v>
      </c>
      <c r="AG15">
        <f t="shared" si="7"/>
        <v>0</v>
      </c>
      <c r="AH15">
        <f t="shared" si="7"/>
        <v>0</v>
      </c>
      <c r="AI15">
        <f t="shared" si="7"/>
        <v>0</v>
      </c>
      <c r="AJ15">
        <f t="shared" si="7"/>
        <v>0</v>
      </c>
      <c r="AK15">
        <f t="shared" si="7"/>
        <v>0</v>
      </c>
      <c r="AL15">
        <f t="shared" si="7"/>
        <v>0</v>
      </c>
      <c r="AM15">
        <f t="shared" si="7"/>
        <v>0</v>
      </c>
      <c r="AN15">
        <f t="shared" si="7"/>
        <v>0</v>
      </c>
      <c r="AO15">
        <f t="shared" si="7"/>
        <v>0</v>
      </c>
      <c r="AP15">
        <f t="shared" si="7"/>
        <v>0</v>
      </c>
      <c r="AQ15">
        <f t="shared" si="7"/>
        <v>0</v>
      </c>
    </row>
    <row r="16" spans="1:43" x14ac:dyDescent="0.2">
      <c r="A16" s="5" t="s">
        <v>47</v>
      </c>
      <c r="B16" s="10">
        <v>18.5</v>
      </c>
      <c r="C16" s="10">
        <v>18.5</v>
      </c>
      <c r="D16" s="10">
        <v>18.5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0</v>
      </c>
      <c r="O16" s="10">
        <v>0</v>
      </c>
      <c r="P16" s="10">
        <v>0</v>
      </c>
      <c r="Q16" s="10">
        <v>10</v>
      </c>
      <c r="R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P17" s="10">
        <v>0</v>
      </c>
      <c r="Q17" s="10">
        <v>0</v>
      </c>
      <c r="R17" s="10">
        <v>0</v>
      </c>
      <c r="AA17">
        <f>SUM(AA15:AQ15)</f>
        <v>225.30949999999999</v>
      </c>
    </row>
    <row r="18" spans="1:31" x14ac:dyDescent="0.2">
      <c r="A18" s="5" t="s">
        <v>49</v>
      </c>
      <c r="B18" s="10">
        <v>121.96</v>
      </c>
      <c r="C18" s="10">
        <v>124.59</v>
      </c>
      <c r="D18" s="10">
        <v>93.86</v>
      </c>
      <c r="E18" s="10">
        <v>167.7</v>
      </c>
      <c r="F18" s="10">
        <v>11.15</v>
      </c>
      <c r="G18" s="10">
        <v>45.78</v>
      </c>
      <c r="H18" s="10">
        <v>80.27</v>
      </c>
      <c r="I18" s="10">
        <v>63.32</v>
      </c>
      <c r="J18" s="10">
        <v>112.17</v>
      </c>
      <c r="K18" s="10">
        <v>36.090000000000003</v>
      </c>
      <c r="L18" s="10">
        <v>12.02</v>
      </c>
      <c r="M18" s="10">
        <v>91.7</v>
      </c>
      <c r="N18" s="10">
        <v>37.49</v>
      </c>
      <c r="O18" s="10">
        <v>28.66</v>
      </c>
      <c r="P18" s="10">
        <v>43.69</v>
      </c>
      <c r="Q18" s="10">
        <v>135.09</v>
      </c>
      <c r="R18" s="10">
        <v>103.57</v>
      </c>
    </row>
    <row r="19" spans="1:31" x14ac:dyDescent="0.2">
      <c r="A19" s="5" t="s">
        <v>50</v>
      </c>
      <c r="B19" s="10">
        <v>7.5</v>
      </c>
      <c r="C19" s="10">
        <v>9.5</v>
      </c>
      <c r="D19" s="10">
        <v>5</v>
      </c>
      <c r="E19" s="10">
        <v>12.5</v>
      </c>
      <c r="F19" s="10">
        <v>6</v>
      </c>
      <c r="G19" s="10">
        <v>10.5</v>
      </c>
      <c r="H19" s="10">
        <v>10</v>
      </c>
      <c r="I19" s="10">
        <v>15.5</v>
      </c>
      <c r="J19" s="10">
        <v>8</v>
      </c>
      <c r="K19" s="10">
        <v>12</v>
      </c>
      <c r="L19" s="10">
        <v>6</v>
      </c>
      <c r="M19" s="10">
        <v>12</v>
      </c>
      <c r="N19" s="10">
        <v>0</v>
      </c>
      <c r="O19" s="10">
        <v>9.5</v>
      </c>
      <c r="P19" s="10">
        <v>0</v>
      </c>
      <c r="Q19" s="10">
        <v>7.5</v>
      </c>
      <c r="R19" s="10">
        <v>14</v>
      </c>
      <c r="AA19" s="29" t="s">
        <v>89</v>
      </c>
      <c r="AE19" s="30">
        <v>7.4999999999999997E-2</v>
      </c>
    </row>
    <row r="20" spans="1:31" x14ac:dyDescent="0.2">
      <c r="A20" s="5" t="s">
        <v>51</v>
      </c>
      <c r="B20" s="10">
        <v>25.1</v>
      </c>
      <c r="C20" s="10">
        <v>25.18</v>
      </c>
      <c r="D20" s="10">
        <v>26.28</v>
      </c>
      <c r="E20" s="10">
        <v>38.799999999999997</v>
      </c>
      <c r="F20" s="10">
        <v>21.31</v>
      </c>
      <c r="G20" s="10">
        <v>27.85</v>
      </c>
      <c r="H20" s="10">
        <v>26.67</v>
      </c>
      <c r="I20" s="10">
        <v>25.8</v>
      </c>
      <c r="J20" s="10">
        <v>24.21</v>
      </c>
      <c r="K20" s="10">
        <v>23.75</v>
      </c>
      <c r="L20" s="10">
        <v>24.87</v>
      </c>
      <c r="M20" s="10">
        <v>29.54</v>
      </c>
      <c r="N20" s="10">
        <v>22.77</v>
      </c>
      <c r="O20" s="10">
        <v>23.16</v>
      </c>
      <c r="P20" s="10">
        <v>25.59</v>
      </c>
      <c r="Q20" s="10">
        <v>21.87</v>
      </c>
      <c r="R20" s="10">
        <v>20.94</v>
      </c>
    </row>
    <row r="21" spans="1:31" x14ac:dyDescent="0.2">
      <c r="A21" s="5" t="s">
        <v>52</v>
      </c>
      <c r="B21" s="10">
        <v>21.54</v>
      </c>
      <c r="C21" s="10">
        <v>21.57</v>
      </c>
      <c r="D21" s="10">
        <v>21.73</v>
      </c>
      <c r="E21" s="10">
        <v>29.11</v>
      </c>
      <c r="F21" s="10">
        <v>20.37</v>
      </c>
      <c r="G21" s="10">
        <v>25.02</v>
      </c>
      <c r="H21" s="10">
        <v>21.97</v>
      </c>
      <c r="I21" s="10">
        <v>21.68</v>
      </c>
      <c r="J21" s="10">
        <v>21.24</v>
      </c>
      <c r="K21" s="10">
        <v>22.06</v>
      </c>
      <c r="L21" s="10">
        <v>22.69</v>
      </c>
      <c r="M21" s="10">
        <v>23.37</v>
      </c>
      <c r="N21" s="10">
        <v>21.11</v>
      </c>
      <c r="O21" s="10">
        <v>21.25</v>
      </c>
      <c r="P21" s="10">
        <v>22.04</v>
      </c>
      <c r="Q21" s="10">
        <v>19.13</v>
      </c>
      <c r="R21" s="10">
        <v>18.48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28.2</v>
      </c>
      <c r="F22" s="10">
        <v>0</v>
      </c>
      <c r="G22" s="10">
        <v>0</v>
      </c>
      <c r="H22" s="10">
        <v>5.49</v>
      </c>
      <c r="I22" s="10">
        <v>4.05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</row>
    <row r="23" spans="1:31" x14ac:dyDescent="0.2">
      <c r="A23" s="5" t="s">
        <v>53</v>
      </c>
      <c r="B23" s="10">
        <v>1.75</v>
      </c>
      <c r="C23" s="10">
        <v>1.75</v>
      </c>
      <c r="D23" s="10">
        <v>1.75</v>
      </c>
      <c r="E23" s="10">
        <v>1.75</v>
      </c>
      <c r="F23" s="10">
        <v>5.25</v>
      </c>
      <c r="G23" s="10">
        <v>14.25</v>
      </c>
      <c r="H23" s="10">
        <v>10.75</v>
      </c>
      <c r="I23" s="10">
        <v>19.75</v>
      </c>
      <c r="J23" s="10">
        <v>1.75</v>
      </c>
      <c r="K23" s="10">
        <v>1.75</v>
      </c>
      <c r="L23" s="10">
        <v>9.75</v>
      </c>
      <c r="M23" s="10">
        <v>1.75</v>
      </c>
      <c r="N23" s="10">
        <v>1.75</v>
      </c>
      <c r="O23" s="10">
        <v>1.75</v>
      </c>
      <c r="P23" s="10">
        <v>1.75</v>
      </c>
      <c r="Q23" s="10">
        <v>8.75</v>
      </c>
      <c r="R23" s="10">
        <v>8.75</v>
      </c>
    </row>
    <row r="24" spans="1:31" x14ac:dyDescent="0.2">
      <c r="A24" s="5" t="s">
        <v>54</v>
      </c>
      <c r="B24" s="18">
        <f>SUM(B14:B23)*$AE$19*6/12</f>
        <v>9.5718750000000004</v>
      </c>
      <c r="C24" s="18">
        <f t="shared" ref="C24:R24" si="8">SUM(C14:C23)*$AE$19*6/12</f>
        <v>9.8808749999999996</v>
      </c>
      <c r="D24" s="18">
        <f t="shared" si="8"/>
        <v>8.1806249999999991</v>
      </c>
      <c r="E24" s="18">
        <f t="shared" si="8"/>
        <v>15.757499999999999</v>
      </c>
      <c r="F24" s="18">
        <f t="shared" si="8"/>
        <v>6.9104999999999999</v>
      </c>
      <c r="G24" s="18">
        <f t="shared" si="8"/>
        <v>9.4567499999999995</v>
      </c>
      <c r="H24" s="18">
        <f t="shared" si="8"/>
        <v>8.7626249999999999</v>
      </c>
      <c r="I24" s="18">
        <f t="shared" si="8"/>
        <v>9.6180000000000003</v>
      </c>
      <c r="J24" s="18">
        <f t="shared" si="8"/>
        <v>10.101374999999999</v>
      </c>
      <c r="K24" s="18">
        <f t="shared" si="8"/>
        <v>5.998124999999999</v>
      </c>
      <c r="L24" s="18">
        <f t="shared" si="8"/>
        <v>6.7811249999999994</v>
      </c>
      <c r="M24" s="18">
        <f t="shared" si="8"/>
        <v>6.9322499999999989</v>
      </c>
      <c r="N24" s="18">
        <f t="shared" si="8"/>
        <v>4.5839999999999996</v>
      </c>
      <c r="O24" s="18">
        <f t="shared" si="8"/>
        <v>4.6357499999999998</v>
      </c>
      <c r="P24" s="18">
        <f t="shared" si="8"/>
        <v>4.2063749999999995</v>
      </c>
      <c r="Q24" s="18">
        <f t="shared" si="8"/>
        <v>9.4702500000000001</v>
      </c>
      <c r="R24" s="18">
        <f t="shared" si="8"/>
        <v>7.0852499999999985</v>
      </c>
    </row>
    <row r="25" spans="1:31" x14ac:dyDescent="0.2">
      <c r="A25" s="5" t="s">
        <v>55</v>
      </c>
      <c r="B25" s="35">
        <f t="shared" ref="B25:R25" si="9">SUM(B14:B24)</f>
        <v>264.82187499999998</v>
      </c>
      <c r="C25" s="35">
        <f t="shared" si="9"/>
        <v>273.37087500000001</v>
      </c>
      <c r="D25" s="35">
        <f t="shared" si="9"/>
        <v>226.33062499999997</v>
      </c>
      <c r="E25" s="35">
        <f t="shared" si="9"/>
        <v>435.95749999999998</v>
      </c>
      <c r="F25" s="35">
        <f t="shared" si="9"/>
        <v>191.19050000000001</v>
      </c>
      <c r="G25" s="35">
        <f t="shared" si="9"/>
        <v>261.63675000000001</v>
      </c>
      <c r="H25" s="35">
        <f t="shared" si="9"/>
        <v>242.43262499999997</v>
      </c>
      <c r="I25" s="35">
        <f t="shared" si="9"/>
        <v>266.09800000000001</v>
      </c>
      <c r="J25" s="35">
        <f t="shared" si="9"/>
        <v>279.47137500000002</v>
      </c>
      <c r="K25" s="35">
        <f t="shared" si="9"/>
        <v>165.94812499999998</v>
      </c>
      <c r="L25" s="35">
        <f t="shared" si="9"/>
        <v>187.61112499999999</v>
      </c>
      <c r="M25" s="35">
        <f t="shared" si="9"/>
        <v>191.79225</v>
      </c>
      <c r="N25" s="35">
        <f t="shared" si="9"/>
        <v>126.824</v>
      </c>
      <c r="O25" s="35">
        <f t="shared" si="9"/>
        <v>128.25574999999998</v>
      </c>
      <c r="P25" s="35">
        <f t="shared" si="9"/>
        <v>116.37637499999998</v>
      </c>
      <c r="Q25" s="35">
        <f t="shared" si="9"/>
        <v>262.01025000000004</v>
      </c>
      <c r="R25" s="35">
        <f t="shared" si="9"/>
        <v>196.02524999999997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31" x14ac:dyDescent="0.2">
      <c r="A27" s="5" t="s">
        <v>56</v>
      </c>
      <c r="B27" s="34">
        <f t="shared" ref="B27:R27" si="10">B11-B25</f>
        <v>225.30949999999996</v>
      </c>
      <c r="C27" s="34">
        <f t="shared" si="10"/>
        <v>225.30950000000001</v>
      </c>
      <c r="D27" s="34">
        <f t="shared" si="10"/>
        <v>225.30949999999999</v>
      </c>
      <c r="E27" s="34">
        <f t="shared" si="10"/>
        <v>225.30949999999996</v>
      </c>
      <c r="F27" s="34">
        <f t="shared" si="10"/>
        <v>225.30949999999999</v>
      </c>
      <c r="G27" s="34">
        <f t="shared" si="10"/>
        <v>225.30949999999996</v>
      </c>
      <c r="H27" s="34">
        <f t="shared" si="10"/>
        <v>225.30950000000001</v>
      </c>
      <c r="I27" s="34">
        <f t="shared" si="10"/>
        <v>225.30950000000001</v>
      </c>
      <c r="J27" s="34">
        <f t="shared" si="10"/>
        <v>225.30950000000001</v>
      </c>
      <c r="K27" s="34">
        <f t="shared" si="10"/>
        <v>225.30949999999999</v>
      </c>
      <c r="L27" s="34">
        <f t="shared" si="10"/>
        <v>225.30949999999999</v>
      </c>
      <c r="M27" s="34">
        <f t="shared" si="10"/>
        <v>225.30949999999999</v>
      </c>
      <c r="N27" s="34">
        <f t="shared" si="10"/>
        <v>225.30949999999996</v>
      </c>
      <c r="O27" s="34">
        <f t="shared" si="10"/>
        <v>225.30950000000001</v>
      </c>
      <c r="P27" s="34">
        <f t="shared" si="10"/>
        <v>225.30949999999996</v>
      </c>
      <c r="Q27" s="34">
        <f t="shared" si="10"/>
        <v>225.30949999999996</v>
      </c>
      <c r="R27" s="34">
        <f t="shared" si="10"/>
        <v>225.30950000000001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L8">
    <cfRule type="cellIs" dxfId="58" priority="8" stopIfTrue="1" operator="equal">
      <formula>$F$3</formula>
    </cfRule>
  </conditionalFormatting>
  <conditionalFormatting sqref="F7:J7">
    <cfRule type="cellIs" dxfId="57" priority="9" stopIfTrue="1" operator="equal">
      <formula>1</formula>
    </cfRule>
  </conditionalFormatting>
  <conditionalFormatting sqref="M8:R8">
    <cfRule type="cellIs" dxfId="56" priority="7" stopIfTrue="1" operator="equal">
      <formula>$F$3</formula>
    </cfRule>
  </conditionalFormatting>
  <conditionalFormatting sqref="B10">
    <cfRule type="expression" dxfId="55" priority="6">
      <formula>AA10=1</formula>
    </cfRule>
    <cfRule type="expression" dxfId="54" priority="10" stopIfTrue="1">
      <formula>AA6=1</formula>
    </cfRule>
  </conditionalFormatting>
  <conditionalFormatting sqref="F4">
    <cfRule type="expression" dxfId="53" priority="5" stopIfTrue="1">
      <formula>$Y$12=1</formula>
    </cfRule>
  </conditionalFormatting>
  <conditionalFormatting sqref="F5">
    <cfRule type="expression" dxfId="52" priority="4" stopIfTrue="1">
      <formula>$Y$12=1</formula>
    </cfRule>
  </conditionalFormatting>
  <conditionalFormatting sqref="F6">
    <cfRule type="expression" dxfId="51" priority="3" stopIfTrue="1">
      <formula>$Y$12=1</formula>
    </cfRule>
  </conditionalFormatting>
  <conditionalFormatting sqref="C10:R10">
    <cfRule type="expression" dxfId="50" priority="1">
      <formula>AB10=1</formula>
    </cfRule>
    <cfRule type="expression" dxfId="49" priority="2" stopIfTrue="1">
      <formula>AB6=1</formula>
    </cfRule>
  </conditionalFormatting>
  <dataValidations count="1">
    <dataValidation type="list" allowBlank="1" showInputMessage="1" showErrorMessage="1" sqref="F3" xr:uid="{00000000-0002-0000-0500-000000000000}">
      <formula1>$B$8:$R$8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31"/>
  <sheetViews>
    <sheetView showGridLines="0" workbookViewId="0">
      <pane xSplit="1" topLeftCell="B1" activePane="topRight" state="frozen"/>
      <selection pane="topRight" activeCell="H5" sqref="H5"/>
    </sheetView>
  </sheetViews>
  <sheetFormatPr defaultRowHeight="12.75" x14ac:dyDescent="0.2"/>
  <cols>
    <col min="1" max="1" width="13.42578125" customWidth="1"/>
    <col min="2" max="19" width="9.7109375" customWidth="1"/>
    <col min="25" max="27" width="9.140625" hidden="1" customWidth="1"/>
    <col min="28" max="45" width="8.85546875" hidden="1" customWidth="1"/>
    <col min="46" max="46" width="9.140625" customWidth="1"/>
  </cols>
  <sheetData>
    <row r="1" spans="1:45" x14ac:dyDescent="0.2">
      <c r="A1" s="2" t="s">
        <v>73</v>
      </c>
      <c r="B1" s="2"/>
      <c r="C1" s="2"/>
      <c r="G1" s="2"/>
      <c r="J1" s="22"/>
      <c r="S1" s="2"/>
    </row>
    <row r="2" spans="1:45" x14ac:dyDescent="0.2">
      <c r="C2" s="2"/>
      <c r="D2" s="2"/>
      <c r="Z2" s="25"/>
      <c r="AA2" s="25"/>
      <c r="AB2" s="4"/>
      <c r="AC2" s="4"/>
    </row>
    <row r="3" spans="1:45" x14ac:dyDescent="0.2">
      <c r="B3" s="22" t="s">
        <v>59</v>
      </c>
      <c r="C3" s="22"/>
      <c r="D3" s="22"/>
      <c r="E3" s="5"/>
      <c r="F3" s="24" t="s">
        <v>11</v>
      </c>
      <c r="R3" s="3"/>
      <c r="Z3" s="4"/>
      <c r="AA3" s="4"/>
    </row>
    <row r="4" spans="1:45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8.43</v>
      </c>
      <c r="G4" s="33" t="str">
        <f>IF(Z8=1,"","&lt;= enter cash price if no futures market")</f>
        <v/>
      </c>
      <c r="H4" s="15"/>
      <c r="I4" s="15"/>
      <c r="J4" s="15"/>
      <c r="K4" s="15"/>
      <c r="Z4" s="4"/>
      <c r="AA4" s="4"/>
      <c r="AB4" t="str">
        <f t="shared" ref="AB4:AS4" si="0">B8</f>
        <v>S. Wht</v>
      </c>
      <c r="AC4" t="str">
        <f t="shared" si="0"/>
        <v>Durum</v>
      </c>
      <c r="AD4" t="str">
        <f t="shared" si="0"/>
        <v>Barley</v>
      </c>
      <c r="AE4" t="str">
        <f t="shared" si="0"/>
        <v>Corn</v>
      </c>
      <c r="AF4" t="str">
        <f t="shared" si="0"/>
        <v>Soybean</v>
      </c>
      <c r="AG4" t="str">
        <f t="shared" si="0"/>
        <v>Drybeans</v>
      </c>
      <c r="AH4" t="str">
        <f t="shared" si="0"/>
        <v>Oil Snflr</v>
      </c>
      <c r="AI4" t="str">
        <f t="shared" si="0"/>
        <v>Conf Snflr</v>
      </c>
      <c r="AJ4" t="str">
        <f t="shared" si="0"/>
        <v>Canola</v>
      </c>
      <c r="AK4" t="str">
        <f t="shared" si="0"/>
        <v>Flax</v>
      </c>
      <c r="AL4" t="str">
        <f t="shared" si="0"/>
        <v>Field Pea</v>
      </c>
      <c r="AM4" t="str">
        <f t="shared" si="0"/>
        <v>Oats</v>
      </c>
      <c r="AN4" t="str">
        <f t="shared" si="0"/>
        <v>Lentils</v>
      </c>
      <c r="AO4" t="str">
        <f t="shared" si="0"/>
        <v>Mustard</v>
      </c>
      <c r="AP4" t="str">
        <f t="shared" si="0"/>
        <v>Buckwht</v>
      </c>
      <c r="AQ4" t="str">
        <f t="shared" si="0"/>
        <v>Millet</v>
      </c>
      <c r="AR4" t="str">
        <f t="shared" si="0"/>
        <v>W.Wht</v>
      </c>
      <c r="AS4" t="str">
        <f t="shared" si="0"/>
        <v>Rye</v>
      </c>
    </row>
    <row r="5" spans="1:45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Negative",IF(Z8=1,"","&lt;= enter 0 basis if no futures market"))</f>
        <v/>
      </c>
      <c r="Z5" s="4" t="s">
        <v>61</v>
      </c>
      <c r="AA5" s="4"/>
      <c r="AB5" s="23">
        <v>1</v>
      </c>
      <c r="AC5" s="23">
        <v>0</v>
      </c>
      <c r="AD5" s="23">
        <v>0</v>
      </c>
      <c r="AE5" s="23">
        <v>1</v>
      </c>
      <c r="AF5" s="23">
        <v>1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1</v>
      </c>
      <c r="AN5" s="23">
        <v>0</v>
      </c>
      <c r="AO5" s="23">
        <v>0</v>
      </c>
      <c r="AP5" s="23">
        <v>0</v>
      </c>
      <c r="AQ5" s="23">
        <v>0</v>
      </c>
      <c r="AR5" s="23">
        <v>1</v>
      </c>
      <c r="AS5" s="23">
        <v>0</v>
      </c>
    </row>
    <row r="6" spans="1:45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8.0299999999999994</v>
      </c>
      <c r="G6" s="4"/>
      <c r="Z6" s="4" t="s">
        <v>60</v>
      </c>
      <c r="AA6" s="4"/>
      <c r="AB6">
        <f t="shared" ref="AB6:AS6" si="1">IF($F$3=B8,1,0)</f>
        <v>1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  <c r="AP6">
        <f t="shared" si="1"/>
        <v>0</v>
      </c>
      <c r="AQ6">
        <f t="shared" si="1"/>
        <v>0</v>
      </c>
      <c r="AR6">
        <f t="shared" si="1"/>
        <v>0</v>
      </c>
      <c r="AS6">
        <f t="shared" si="1"/>
        <v>0</v>
      </c>
    </row>
    <row r="7" spans="1:45" x14ac:dyDescent="0.2">
      <c r="F7" s="4"/>
      <c r="G7" s="4"/>
      <c r="H7" s="4"/>
      <c r="I7" s="4"/>
      <c r="J7" s="4"/>
      <c r="Z7" s="25" t="s">
        <v>84</v>
      </c>
      <c r="AA7" s="4"/>
      <c r="AB7">
        <f>IF(AB5+AB6=2,1,0)</f>
        <v>1</v>
      </c>
      <c r="AC7">
        <f t="shared" ref="AC7:AS7" si="2">IF(AC5+AC6=2,1,0)</f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  <c r="AI7">
        <f t="shared" si="2"/>
        <v>0</v>
      </c>
      <c r="AJ7">
        <f t="shared" si="2"/>
        <v>0</v>
      </c>
      <c r="AK7">
        <f t="shared" si="2"/>
        <v>0</v>
      </c>
      <c r="AL7">
        <f t="shared" si="2"/>
        <v>0</v>
      </c>
      <c r="AM7">
        <f t="shared" si="2"/>
        <v>0</v>
      </c>
      <c r="AN7">
        <f t="shared" ref="AN7" si="3">IF(AN5+AN6=2,1,0)</f>
        <v>0</v>
      </c>
      <c r="AO7">
        <f t="shared" si="2"/>
        <v>0</v>
      </c>
      <c r="AP7">
        <f t="shared" si="2"/>
        <v>0</v>
      </c>
      <c r="AQ7">
        <f t="shared" si="2"/>
        <v>0</v>
      </c>
      <c r="AR7">
        <f t="shared" si="2"/>
        <v>0</v>
      </c>
      <c r="AS7">
        <f t="shared" si="2"/>
        <v>0</v>
      </c>
    </row>
    <row r="8" spans="1:45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5</v>
      </c>
      <c r="H8" s="17" t="s">
        <v>6</v>
      </c>
      <c r="I8" s="17" t="s">
        <v>15</v>
      </c>
      <c r="J8" s="17" t="s">
        <v>7</v>
      </c>
      <c r="K8" s="17" t="s">
        <v>8</v>
      </c>
      <c r="L8" s="17" t="s">
        <v>10</v>
      </c>
      <c r="M8" s="17" t="s">
        <v>12</v>
      </c>
      <c r="N8" s="17" t="s">
        <v>17</v>
      </c>
      <c r="O8" s="17" t="s">
        <v>72</v>
      </c>
      <c r="P8" s="17" t="s">
        <v>80</v>
      </c>
      <c r="Q8" s="17" t="s">
        <v>81</v>
      </c>
      <c r="R8" s="17" t="s">
        <v>62</v>
      </c>
      <c r="S8" s="17" t="s">
        <v>83</v>
      </c>
      <c r="Z8" s="26">
        <f>SUM(AB7:AS7)</f>
        <v>1</v>
      </c>
      <c r="AA8" s="25" t="s">
        <v>86</v>
      </c>
    </row>
    <row r="9" spans="1:45" x14ac:dyDescent="0.2">
      <c r="A9" s="5" t="s">
        <v>0</v>
      </c>
      <c r="B9" s="8">
        <v>43</v>
      </c>
      <c r="C9" s="8">
        <v>47</v>
      </c>
      <c r="D9" s="8">
        <v>59</v>
      </c>
      <c r="E9" s="8">
        <v>112</v>
      </c>
      <c r="F9" s="8">
        <v>32</v>
      </c>
      <c r="G9" s="8">
        <v>1600</v>
      </c>
      <c r="H9" s="8">
        <v>1790</v>
      </c>
      <c r="I9" s="8">
        <v>1680</v>
      </c>
      <c r="J9" s="8">
        <v>1620</v>
      </c>
      <c r="K9" s="8">
        <v>16</v>
      </c>
      <c r="L9" s="8">
        <v>37</v>
      </c>
      <c r="M9" s="8">
        <v>64</v>
      </c>
      <c r="N9" s="8">
        <v>1200</v>
      </c>
      <c r="O9" s="8">
        <v>800</v>
      </c>
      <c r="P9" s="8">
        <v>900</v>
      </c>
      <c r="Q9" s="8">
        <v>1500</v>
      </c>
      <c r="R9" s="8">
        <v>47</v>
      </c>
      <c r="S9" s="8">
        <v>43</v>
      </c>
    </row>
    <row r="10" spans="1:45" x14ac:dyDescent="0.2">
      <c r="A10" s="19" t="s">
        <v>43</v>
      </c>
      <c r="B10" s="6">
        <f>IF($F$3=B8,$F$6,B11/B9)</f>
        <v>8.0299999999999994</v>
      </c>
      <c r="C10" s="6">
        <f t="shared" ref="C10:S10" si="4">IF($F$3=C8,$F$6,C11/C9)</f>
        <v>7.7099414893617011</v>
      </c>
      <c r="D10" s="6">
        <f t="shared" si="4"/>
        <v>5.3986864406779658</v>
      </c>
      <c r="E10" s="6">
        <f t="shared" si="4"/>
        <v>4.3362834821428562</v>
      </c>
      <c r="F10" s="6">
        <f t="shared" si="4"/>
        <v>9.3274374999999985</v>
      </c>
      <c r="G10" s="6">
        <f t="shared" si="4"/>
        <v>0.23658867187499993</v>
      </c>
      <c r="H10" s="6">
        <f t="shared" si="4"/>
        <v>0.201222625698324</v>
      </c>
      <c r="I10" s="6">
        <f t="shared" si="4"/>
        <v>0.23928556547619045</v>
      </c>
      <c r="J10" s="6">
        <f t="shared" si="4"/>
        <v>0.23983518518518521</v>
      </c>
      <c r="K10" s="6">
        <f t="shared" si="4"/>
        <v>16.986445312499995</v>
      </c>
      <c r="L10" s="6">
        <f t="shared" si="4"/>
        <v>8.2197939189189189</v>
      </c>
      <c r="M10" s="6">
        <f t="shared" si="4"/>
        <v>4.548945312499999</v>
      </c>
      <c r="N10" s="6">
        <f t="shared" ref="N10" si="5">IF($F$3=N8,$F$6,N11/N9)</f>
        <v>0.230350625</v>
      </c>
      <c r="O10" s="6">
        <f t="shared" si="4"/>
        <v>0.31006937499999998</v>
      </c>
      <c r="P10" s="6">
        <f t="shared" si="4"/>
        <v>0.26885041666666659</v>
      </c>
      <c r="Q10" s="6">
        <f t="shared" si="4"/>
        <v>0.15428983333333329</v>
      </c>
      <c r="R10" s="6">
        <f t="shared" si="4"/>
        <v>7.1307074468085103</v>
      </c>
      <c r="S10" s="6">
        <f t="shared" si="4"/>
        <v>6.8689651162790684</v>
      </c>
      <c r="Z10" s="27" t="s">
        <v>85</v>
      </c>
      <c r="AA10" s="25"/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1</v>
      </c>
      <c r="AH10" s="28">
        <v>1</v>
      </c>
      <c r="AI10" s="28">
        <v>1</v>
      </c>
      <c r="AJ10" s="28">
        <v>1</v>
      </c>
      <c r="AK10" s="28">
        <v>0</v>
      </c>
      <c r="AL10" s="28">
        <v>0</v>
      </c>
      <c r="AM10" s="28">
        <v>0</v>
      </c>
      <c r="AN10" s="28">
        <v>1</v>
      </c>
      <c r="AO10" s="28">
        <v>1</v>
      </c>
      <c r="AP10" s="28">
        <v>1</v>
      </c>
      <c r="AQ10" s="28">
        <v>1</v>
      </c>
      <c r="AR10" s="28">
        <v>0</v>
      </c>
      <c r="AS10" s="28">
        <v>0</v>
      </c>
    </row>
    <row r="11" spans="1:45" x14ac:dyDescent="0.2">
      <c r="A11" s="5" t="s">
        <v>1</v>
      </c>
      <c r="B11" s="34">
        <f t="shared" ref="B11:S11" si="6">IF($F$3=B8,B9*B10,$AB$17+B25)</f>
        <v>345.28999999999996</v>
      </c>
      <c r="C11" s="34">
        <f t="shared" si="6"/>
        <v>362.36724999999996</v>
      </c>
      <c r="D11" s="34">
        <f t="shared" si="6"/>
        <v>318.52249999999998</v>
      </c>
      <c r="E11" s="34">
        <f t="shared" si="6"/>
        <v>485.66374999999994</v>
      </c>
      <c r="F11" s="34">
        <f t="shared" si="6"/>
        <v>298.47799999999995</v>
      </c>
      <c r="G11" s="34">
        <f t="shared" si="6"/>
        <v>378.54187499999989</v>
      </c>
      <c r="H11" s="34">
        <f t="shared" si="6"/>
        <v>360.18849999999998</v>
      </c>
      <c r="I11" s="34">
        <f t="shared" si="6"/>
        <v>401.99974999999995</v>
      </c>
      <c r="J11" s="34">
        <f t="shared" si="6"/>
        <v>388.53300000000002</v>
      </c>
      <c r="K11" s="34">
        <f t="shared" si="6"/>
        <v>271.78312499999993</v>
      </c>
      <c r="L11" s="34">
        <f t="shared" si="6"/>
        <v>304.13237499999997</v>
      </c>
      <c r="M11" s="34">
        <f t="shared" si="6"/>
        <v>291.13249999999994</v>
      </c>
      <c r="N11" s="34">
        <f t="shared" si="6"/>
        <v>276.42075</v>
      </c>
      <c r="O11" s="34">
        <f t="shared" si="6"/>
        <v>248.05549999999997</v>
      </c>
      <c r="P11" s="34">
        <f t="shared" si="6"/>
        <v>241.96537499999994</v>
      </c>
      <c r="Q11" s="34">
        <f t="shared" si="6"/>
        <v>231.43474999999995</v>
      </c>
      <c r="R11" s="34">
        <f t="shared" si="6"/>
        <v>335.14324999999997</v>
      </c>
      <c r="S11" s="34">
        <f t="shared" si="6"/>
        <v>295.36549999999994</v>
      </c>
      <c r="Z11" s="27" t="s">
        <v>88</v>
      </c>
      <c r="AB11">
        <f t="shared" ref="AB11:AS11" si="7">IF(AB6+AB10=2,1,0)</f>
        <v>0</v>
      </c>
      <c r="AC11">
        <f t="shared" si="7"/>
        <v>0</v>
      </c>
      <c r="AD11">
        <f t="shared" si="7"/>
        <v>0</v>
      </c>
      <c r="AE11">
        <f t="shared" si="7"/>
        <v>0</v>
      </c>
      <c r="AF11">
        <f t="shared" si="7"/>
        <v>0</v>
      </c>
      <c r="AG11">
        <f t="shared" si="7"/>
        <v>0</v>
      </c>
      <c r="AH11">
        <f t="shared" si="7"/>
        <v>0</v>
      </c>
      <c r="AI11">
        <f t="shared" si="7"/>
        <v>0</v>
      </c>
      <c r="AJ11">
        <f t="shared" si="7"/>
        <v>0</v>
      </c>
      <c r="AK11">
        <f t="shared" si="7"/>
        <v>0</v>
      </c>
      <c r="AL11">
        <f t="shared" si="7"/>
        <v>0</v>
      </c>
      <c r="AM11">
        <f t="shared" si="7"/>
        <v>0</v>
      </c>
      <c r="AN11">
        <f t="shared" ref="AN11" si="8">IF(AN6+AN10=2,1,0)</f>
        <v>0</v>
      </c>
      <c r="AO11">
        <f t="shared" si="7"/>
        <v>0</v>
      </c>
      <c r="AP11">
        <f t="shared" si="7"/>
        <v>0</v>
      </c>
      <c r="AQ11">
        <f t="shared" si="7"/>
        <v>0</v>
      </c>
      <c r="AR11">
        <f t="shared" si="7"/>
        <v>0</v>
      </c>
      <c r="AS11">
        <f t="shared" si="7"/>
        <v>0</v>
      </c>
    </row>
    <row r="12" spans="1:45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Z12" s="26">
        <f>SUM(AB11:AS11)</f>
        <v>0</v>
      </c>
      <c r="AA12" s="25" t="s">
        <v>87</v>
      </c>
    </row>
    <row r="13" spans="1:45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Z13" s="4"/>
      <c r="AA13" s="4"/>
    </row>
    <row r="14" spans="1:45" x14ac:dyDescent="0.2">
      <c r="A14" s="5" t="s">
        <v>45</v>
      </c>
      <c r="B14" s="9">
        <v>27.2</v>
      </c>
      <c r="C14" s="9">
        <v>32.4</v>
      </c>
      <c r="D14" s="9">
        <v>24.8</v>
      </c>
      <c r="E14" s="9">
        <v>85.84</v>
      </c>
      <c r="F14" s="9">
        <v>65.8</v>
      </c>
      <c r="G14" s="9">
        <v>61.88</v>
      </c>
      <c r="H14" s="9">
        <v>37.619999999999997</v>
      </c>
      <c r="I14" s="9">
        <v>54.36</v>
      </c>
      <c r="J14" s="9">
        <v>74</v>
      </c>
      <c r="K14" s="9">
        <v>27</v>
      </c>
      <c r="L14" s="9">
        <v>60</v>
      </c>
      <c r="M14" s="9">
        <v>20</v>
      </c>
      <c r="N14" s="9">
        <v>21</v>
      </c>
      <c r="O14" s="9">
        <v>13.72</v>
      </c>
      <c r="P14" s="9">
        <v>25</v>
      </c>
      <c r="Q14" s="9">
        <v>15</v>
      </c>
      <c r="R14" s="9">
        <v>14.85</v>
      </c>
      <c r="S14" s="9">
        <v>13.2</v>
      </c>
      <c r="AB14" t="s">
        <v>16</v>
      </c>
    </row>
    <row r="15" spans="1:45" x14ac:dyDescent="0.2">
      <c r="A15" s="5" t="s">
        <v>46</v>
      </c>
      <c r="B15" s="10">
        <v>36</v>
      </c>
      <c r="C15" s="10">
        <v>36</v>
      </c>
      <c r="D15" s="10">
        <v>29.4</v>
      </c>
      <c r="E15" s="10">
        <v>44.8</v>
      </c>
      <c r="F15" s="10">
        <v>46</v>
      </c>
      <c r="G15" s="10">
        <v>46.9</v>
      </c>
      <c r="H15" s="10">
        <v>44.9</v>
      </c>
      <c r="I15" s="10">
        <v>48.1</v>
      </c>
      <c r="J15" s="10">
        <v>28</v>
      </c>
      <c r="K15" s="10">
        <v>41.2</v>
      </c>
      <c r="L15" s="10">
        <v>47.6</v>
      </c>
      <c r="M15" s="10">
        <v>12.9</v>
      </c>
      <c r="N15" s="10">
        <v>47.1</v>
      </c>
      <c r="O15" s="10">
        <v>29.6</v>
      </c>
      <c r="P15" s="10">
        <v>21.8</v>
      </c>
      <c r="Q15" s="10">
        <v>11.7</v>
      </c>
      <c r="R15" s="10">
        <v>31.7</v>
      </c>
      <c r="S15" s="10">
        <v>10</v>
      </c>
      <c r="AB15">
        <f t="shared" ref="AB15:AS15" si="9">IF($F$3=B8,B27,0)</f>
        <v>117.74549999999996</v>
      </c>
      <c r="AC15">
        <f t="shared" si="9"/>
        <v>0</v>
      </c>
      <c r="AD15">
        <f t="shared" si="9"/>
        <v>0</v>
      </c>
      <c r="AE15">
        <f t="shared" si="9"/>
        <v>0</v>
      </c>
      <c r="AF15">
        <f t="shared" si="9"/>
        <v>0</v>
      </c>
      <c r="AG15">
        <f t="shared" si="9"/>
        <v>0</v>
      </c>
      <c r="AH15">
        <f t="shared" si="9"/>
        <v>0</v>
      </c>
      <c r="AI15">
        <f t="shared" si="9"/>
        <v>0</v>
      </c>
      <c r="AJ15">
        <f t="shared" si="9"/>
        <v>0</v>
      </c>
      <c r="AK15">
        <f t="shared" si="9"/>
        <v>0</v>
      </c>
      <c r="AL15">
        <f t="shared" si="9"/>
        <v>0</v>
      </c>
      <c r="AM15">
        <f t="shared" si="9"/>
        <v>0</v>
      </c>
      <c r="AN15">
        <f t="shared" si="9"/>
        <v>0</v>
      </c>
      <c r="AO15">
        <f t="shared" si="9"/>
        <v>0</v>
      </c>
      <c r="AP15">
        <f t="shared" si="9"/>
        <v>0</v>
      </c>
      <c r="AQ15">
        <f t="shared" si="9"/>
        <v>0</v>
      </c>
      <c r="AR15">
        <f t="shared" si="9"/>
        <v>0</v>
      </c>
      <c r="AS15">
        <f t="shared" si="9"/>
        <v>0</v>
      </c>
    </row>
    <row r="16" spans="1:45" x14ac:dyDescent="0.2">
      <c r="A16" s="5" t="s">
        <v>47</v>
      </c>
      <c r="B16" s="10">
        <v>10.5</v>
      </c>
      <c r="C16" s="10">
        <v>10.5</v>
      </c>
      <c r="D16" s="10">
        <v>10.5</v>
      </c>
      <c r="E16" s="10">
        <v>0</v>
      </c>
      <c r="F16" s="10">
        <v>0</v>
      </c>
      <c r="G16" s="10">
        <v>20</v>
      </c>
      <c r="H16" s="10">
        <v>0</v>
      </c>
      <c r="I16" s="10">
        <v>0</v>
      </c>
      <c r="J16" s="10">
        <v>0</v>
      </c>
      <c r="K16" s="10">
        <v>0</v>
      </c>
      <c r="L16" s="10">
        <v>3</v>
      </c>
      <c r="M16" s="10">
        <v>0</v>
      </c>
      <c r="N16" s="10">
        <v>16</v>
      </c>
      <c r="O16" s="10">
        <v>0</v>
      </c>
      <c r="P16" s="10">
        <v>0</v>
      </c>
      <c r="Q16" s="10">
        <v>0</v>
      </c>
      <c r="R16" s="10">
        <v>10</v>
      </c>
      <c r="S16" s="10">
        <v>0</v>
      </c>
      <c r="AB16" t="s">
        <v>14</v>
      </c>
    </row>
    <row r="17" spans="1:32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4</v>
      </c>
      <c r="G17" s="10">
        <v>0</v>
      </c>
      <c r="H17" s="10">
        <v>5</v>
      </c>
      <c r="I17" s="10">
        <v>10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AB17">
        <f>SUM(AB15:AS15)</f>
        <v>117.74549999999996</v>
      </c>
    </row>
    <row r="18" spans="1:32" x14ac:dyDescent="0.2">
      <c r="A18" s="5" t="s">
        <v>49</v>
      </c>
      <c r="B18" s="10">
        <v>90.87</v>
      </c>
      <c r="C18" s="10">
        <v>101.17</v>
      </c>
      <c r="D18" s="10">
        <v>73.73</v>
      </c>
      <c r="E18" s="10">
        <v>125.36</v>
      </c>
      <c r="F18" s="10">
        <v>7.08</v>
      </c>
      <c r="G18" s="10">
        <v>47.36</v>
      </c>
      <c r="H18" s="10">
        <v>73.06</v>
      </c>
      <c r="I18" s="10">
        <v>67.349999999999994</v>
      </c>
      <c r="J18" s="10">
        <v>106.58</v>
      </c>
      <c r="K18" s="10">
        <v>28.98</v>
      </c>
      <c r="L18" s="10">
        <v>12.19</v>
      </c>
      <c r="M18" s="10">
        <v>67.38</v>
      </c>
      <c r="N18" s="10">
        <v>6.59</v>
      </c>
      <c r="O18" s="10">
        <v>36.15</v>
      </c>
      <c r="P18" s="10">
        <v>24.92</v>
      </c>
      <c r="Q18" s="10">
        <v>34.950000000000003</v>
      </c>
      <c r="R18" s="10">
        <v>101.17</v>
      </c>
      <c r="S18" s="10">
        <v>90.87</v>
      </c>
    </row>
    <row r="19" spans="1:32" x14ac:dyDescent="0.2">
      <c r="A19" s="5" t="s">
        <v>50</v>
      </c>
      <c r="B19" s="10">
        <v>7.5</v>
      </c>
      <c r="C19" s="10">
        <v>8</v>
      </c>
      <c r="D19" s="10">
        <v>6</v>
      </c>
      <c r="E19" s="10">
        <v>11.5</v>
      </c>
      <c r="F19" s="10">
        <v>9</v>
      </c>
      <c r="G19" s="10">
        <v>12.5</v>
      </c>
      <c r="H19" s="10">
        <v>9</v>
      </c>
      <c r="I19" s="10">
        <v>21.5</v>
      </c>
      <c r="J19" s="10">
        <v>6.5</v>
      </c>
      <c r="K19" s="10">
        <v>11.5</v>
      </c>
      <c r="L19" s="10">
        <v>6</v>
      </c>
      <c r="M19" s="10">
        <v>15</v>
      </c>
      <c r="N19" s="10">
        <v>7</v>
      </c>
      <c r="O19" s="10">
        <v>0</v>
      </c>
      <c r="P19" s="10">
        <v>10</v>
      </c>
      <c r="Q19" s="10">
        <v>0</v>
      </c>
      <c r="R19" s="10">
        <v>7.5</v>
      </c>
      <c r="S19" s="10">
        <v>13</v>
      </c>
      <c r="AB19" s="29" t="s">
        <v>89</v>
      </c>
      <c r="AF19" s="30">
        <v>7.4999999999999997E-2</v>
      </c>
    </row>
    <row r="20" spans="1:32" x14ac:dyDescent="0.2">
      <c r="A20" s="5" t="s">
        <v>51</v>
      </c>
      <c r="B20" s="10">
        <v>19.36</v>
      </c>
      <c r="C20" s="10">
        <v>19.71</v>
      </c>
      <c r="D20" s="10">
        <v>20.74</v>
      </c>
      <c r="E20" s="10">
        <v>31</v>
      </c>
      <c r="F20" s="10">
        <v>18.43</v>
      </c>
      <c r="G20" s="10">
        <v>25.2</v>
      </c>
      <c r="H20" s="10">
        <v>21.62</v>
      </c>
      <c r="I20" s="10">
        <v>21.32</v>
      </c>
      <c r="J20" s="10">
        <v>18.649999999999999</v>
      </c>
      <c r="K20" s="10">
        <v>18.600000000000001</v>
      </c>
      <c r="L20" s="10">
        <v>20.74</v>
      </c>
      <c r="M20" s="10">
        <v>22.84</v>
      </c>
      <c r="N20" s="10">
        <v>22.3</v>
      </c>
      <c r="O20" s="10">
        <v>18.559999999999999</v>
      </c>
      <c r="P20" s="10">
        <v>18.16</v>
      </c>
      <c r="Q20" s="10">
        <v>19.91</v>
      </c>
      <c r="R20" s="10">
        <v>18.11</v>
      </c>
      <c r="S20" s="10">
        <v>18.059999999999999</v>
      </c>
    </row>
    <row r="21" spans="1:32" x14ac:dyDescent="0.2">
      <c r="A21" s="5" t="s">
        <v>52</v>
      </c>
      <c r="B21" s="10">
        <v>19.14</v>
      </c>
      <c r="C21" s="10">
        <v>19.25</v>
      </c>
      <c r="D21" s="10">
        <v>19.600000000000001</v>
      </c>
      <c r="E21" s="10">
        <v>24.97</v>
      </c>
      <c r="F21" s="10">
        <v>18.64</v>
      </c>
      <c r="G21" s="10">
        <v>23.28</v>
      </c>
      <c r="H21" s="10">
        <v>19.45</v>
      </c>
      <c r="I21" s="10">
        <v>19.350000000000001</v>
      </c>
      <c r="J21" s="10">
        <v>18.52</v>
      </c>
      <c r="K21" s="10">
        <v>19.440000000000001</v>
      </c>
      <c r="L21" s="10">
        <v>20.37</v>
      </c>
      <c r="M21" s="10">
        <v>20.25</v>
      </c>
      <c r="N21" s="10">
        <v>23.2</v>
      </c>
      <c r="O21" s="10">
        <v>18.82</v>
      </c>
      <c r="P21" s="10">
        <v>18.100000000000001</v>
      </c>
      <c r="Q21" s="10">
        <v>19.27</v>
      </c>
      <c r="R21" s="10">
        <v>17.46</v>
      </c>
      <c r="S21" s="10">
        <v>17.32</v>
      </c>
    </row>
    <row r="22" spans="1:32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22.4</v>
      </c>
      <c r="F22" s="10">
        <v>0</v>
      </c>
      <c r="G22" s="10">
        <v>0</v>
      </c>
      <c r="H22" s="10">
        <v>5.28</v>
      </c>
      <c r="I22" s="10">
        <v>5.25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</row>
    <row r="23" spans="1:32" x14ac:dyDescent="0.2">
      <c r="A23" s="5" t="s">
        <v>53</v>
      </c>
      <c r="B23" s="10">
        <v>8.75</v>
      </c>
      <c r="C23" s="10">
        <v>8.75</v>
      </c>
      <c r="D23" s="10">
        <v>8.75</v>
      </c>
      <c r="E23" s="10">
        <v>8.75</v>
      </c>
      <c r="F23" s="10">
        <v>5.25</v>
      </c>
      <c r="G23" s="10">
        <v>14.25</v>
      </c>
      <c r="H23" s="10">
        <v>17.75</v>
      </c>
      <c r="I23" s="10">
        <v>26.75</v>
      </c>
      <c r="J23" s="10">
        <v>8.75</v>
      </c>
      <c r="K23" s="10">
        <v>1.75</v>
      </c>
      <c r="L23" s="10">
        <v>9.75</v>
      </c>
      <c r="M23" s="10">
        <v>8.75</v>
      </c>
      <c r="N23" s="10">
        <v>9.75</v>
      </c>
      <c r="O23" s="10">
        <v>8.75</v>
      </c>
      <c r="P23" s="10">
        <v>1.75</v>
      </c>
      <c r="Q23" s="10">
        <v>8.75</v>
      </c>
      <c r="R23" s="10">
        <v>8.75</v>
      </c>
      <c r="S23" s="10">
        <v>8.75</v>
      </c>
    </row>
    <row r="24" spans="1:32" x14ac:dyDescent="0.2">
      <c r="A24" s="5" t="s">
        <v>54</v>
      </c>
      <c r="B24" s="18">
        <f>SUM(B14:B23)*$AF$19*6/12</f>
        <v>8.224499999999999</v>
      </c>
      <c r="C24" s="18">
        <f t="shared" ref="C24:S24" si="10">SUM(C14:C23)*$AF$19*6/12</f>
        <v>8.8417499999999993</v>
      </c>
      <c r="D24" s="18">
        <f t="shared" si="10"/>
        <v>7.2570000000000006</v>
      </c>
      <c r="E24" s="18">
        <f t="shared" si="10"/>
        <v>13.298250000000001</v>
      </c>
      <c r="F24" s="18">
        <f t="shared" si="10"/>
        <v>6.5324999999999998</v>
      </c>
      <c r="G24" s="18">
        <f t="shared" si="10"/>
        <v>9.4263749999999984</v>
      </c>
      <c r="H24" s="18">
        <f t="shared" si="10"/>
        <v>8.7629999999999981</v>
      </c>
      <c r="I24" s="18">
        <f t="shared" si="10"/>
        <v>10.27425</v>
      </c>
      <c r="J24" s="18">
        <f t="shared" si="10"/>
        <v>9.7874999999999996</v>
      </c>
      <c r="K24" s="18">
        <f t="shared" si="10"/>
        <v>5.5676249999999996</v>
      </c>
      <c r="L24" s="18">
        <f t="shared" si="10"/>
        <v>6.7368750000000004</v>
      </c>
      <c r="M24" s="18">
        <f t="shared" si="10"/>
        <v>6.2670000000000003</v>
      </c>
      <c r="N24" s="18">
        <f t="shared" ref="N24" si="11">SUM(N14:N23)*$AF$19*6/12</f>
        <v>5.7352499999999997</v>
      </c>
      <c r="O24" s="18">
        <f t="shared" si="10"/>
        <v>4.71</v>
      </c>
      <c r="P24" s="18">
        <f t="shared" si="10"/>
        <v>4.4898749999999996</v>
      </c>
      <c r="Q24" s="18">
        <f t="shared" si="10"/>
        <v>4.1092499999999994</v>
      </c>
      <c r="R24" s="18">
        <f t="shared" si="10"/>
        <v>7.8577499999999993</v>
      </c>
      <c r="S24" s="18">
        <f t="shared" si="10"/>
        <v>6.419999999999999</v>
      </c>
    </row>
    <row r="25" spans="1:32" x14ac:dyDescent="0.2">
      <c r="A25" s="5" t="s">
        <v>55</v>
      </c>
      <c r="B25" s="35">
        <f t="shared" ref="B25:S25" si="12">SUM(B14:B24)</f>
        <v>227.5445</v>
      </c>
      <c r="C25" s="35">
        <f t="shared" si="12"/>
        <v>244.62174999999999</v>
      </c>
      <c r="D25" s="35">
        <f t="shared" si="12"/>
        <v>200.77700000000002</v>
      </c>
      <c r="E25" s="35">
        <f t="shared" si="12"/>
        <v>367.91825</v>
      </c>
      <c r="F25" s="35">
        <f t="shared" si="12"/>
        <v>180.73249999999999</v>
      </c>
      <c r="G25" s="35">
        <f t="shared" si="12"/>
        <v>260.79637499999995</v>
      </c>
      <c r="H25" s="35">
        <f t="shared" si="12"/>
        <v>242.44299999999998</v>
      </c>
      <c r="I25" s="35">
        <f t="shared" si="12"/>
        <v>284.25425000000001</v>
      </c>
      <c r="J25" s="35">
        <f t="shared" si="12"/>
        <v>270.78750000000002</v>
      </c>
      <c r="K25" s="35">
        <f t="shared" si="12"/>
        <v>154.03762499999999</v>
      </c>
      <c r="L25" s="35">
        <f t="shared" si="12"/>
        <v>186.386875</v>
      </c>
      <c r="M25" s="35">
        <f t="shared" si="12"/>
        <v>173.387</v>
      </c>
      <c r="N25" s="35">
        <f t="shared" ref="N25" si="13">SUM(N14:N24)</f>
        <v>158.67525000000001</v>
      </c>
      <c r="O25" s="35">
        <f t="shared" si="12"/>
        <v>130.31</v>
      </c>
      <c r="P25" s="35">
        <f t="shared" si="12"/>
        <v>124.21987499999999</v>
      </c>
      <c r="Q25" s="35">
        <f t="shared" si="12"/>
        <v>113.68925</v>
      </c>
      <c r="R25" s="35">
        <f t="shared" si="12"/>
        <v>217.39775</v>
      </c>
      <c r="S25" s="35">
        <f t="shared" si="12"/>
        <v>177.61999999999998</v>
      </c>
    </row>
    <row r="26" spans="1:32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32" x14ac:dyDescent="0.2">
      <c r="A27" s="5" t="s">
        <v>56</v>
      </c>
      <c r="B27" s="34">
        <f t="shared" ref="B27:S27" si="14">B11-B25</f>
        <v>117.74549999999996</v>
      </c>
      <c r="C27" s="34">
        <f t="shared" si="14"/>
        <v>117.74549999999996</v>
      </c>
      <c r="D27" s="34">
        <f t="shared" si="14"/>
        <v>117.74549999999996</v>
      </c>
      <c r="E27" s="34">
        <f t="shared" si="14"/>
        <v>117.74549999999994</v>
      </c>
      <c r="F27" s="34">
        <f t="shared" si="14"/>
        <v>117.74549999999996</v>
      </c>
      <c r="G27" s="34">
        <f t="shared" si="14"/>
        <v>117.74549999999994</v>
      </c>
      <c r="H27" s="34">
        <f t="shared" si="14"/>
        <v>117.74549999999999</v>
      </c>
      <c r="I27" s="34">
        <f t="shared" si="14"/>
        <v>117.74549999999994</v>
      </c>
      <c r="J27" s="34">
        <f t="shared" si="14"/>
        <v>117.74549999999999</v>
      </c>
      <c r="K27" s="34">
        <f t="shared" si="14"/>
        <v>117.74549999999994</v>
      </c>
      <c r="L27" s="34">
        <f t="shared" si="14"/>
        <v>117.74549999999996</v>
      </c>
      <c r="M27" s="34">
        <f t="shared" si="14"/>
        <v>117.74549999999994</v>
      </c>
      <c r="N27" s="34">
        <f t="shared" ref="N27" si="15">N11-N25</f>
        <v>117.74549999999999</v>
      </c>
      <c r="O27" s="34">
        <f t="shared" si="14"/>
        <v>117.74549999999996</v>
      </c>
      <c r="P27" s="34">
        <f t="shared" si="14"/>
        <v>117.74549999999995</v>
      </c>
      <c r="Q27" s="34">
        <f t="shared" si="14"/>
        <v>117.74549999999995</v>
      </c>
      <c r="R27" s="34">
        <f t="shared" si="14"/>
        <v>117.74549999999996</v>
      </c>
      <c r="S27" s="34">
        <f t="shared" si="14"/>
        <v>117.74549999999996</v>
      </c>
    </row>
    <row r="28" spans="1:32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2" x14ac:dyDescent="0.2">
      <c r="A30" s="2" t="s">
        <v>19</v>
      </c>
    </row>
    <row r="31" spans="1:32" x14ac:dyDescent="0.2">
      <c r="A31" t="s">
        <v>20</v>
      </c>
    </row>
  </sheetData>
  <conditionalFormatting sqref="B8:L8">
    <cfRule type="cellIs" dxfId="48" priority="11" stopIfTrue="1" operator="equal">
      <formula>$F$3</formula>
    </cfRule>
  </conditionalFormatting>
  <conditionalFormatting sqref="F7:J7">
    <cfRule type="cellIs" dxfId="47" priority="12" stopIfTrue="1" operator="equal">
      <formula>1</formula>
    </cfRule>
  </conditionalFormatting>
  <conditionalFormatting sqref="M8 O8:S8">
    <cfRule type="cellIs" dxfId="46" priority="10" stopIfTrue="1" operator="equal">
      <formula>$F$3</formula>
    </cfRule>
  </conditionalFormatting>
  <conditionalFormatting sqref="B10:M10">
    <cfRule type="expression" dxfId="45" priority="9">
      <formula>AB10=1</formula>
    </cfRule>
    <cfRule type="expression" dxfId="44" priority="13" stopIfTrue="1">
      <formula>AB6=1</formula>
    </cfRule>
  </conditionalFormatting>
  <conditionalFormatting sqref="F4">
    <cfRule type="expression" dxfId="43" priority="8" stopIfTrue="1">
      <formula>$Z$12=1</formula>
    </cfRule>
  </conditionalFormatting>
  <conditionalFormatting sqref="F5">
    <cfRule type="expression" dxfId="42" priority="7" stopIfTrue="1">
      <formula>$Z$12=1</formula>
    </cfRule>
  </conditionalFormatting>
  <conditionalFormatting sqref="F6">
    <cfRule type="expression" dxfId="41" priority="6" stopIfTrue="1">
      <formula>$Z$12=1</formula>
    </cfRule>
  </conditionalFormatting>
  <conditionalFormatting sqref="O10:S10">
    <cfRule type="expression" dxfId="40" priority="4">
      <formula>AO10=1</formula>
    </cfRule>
    <cfRule type="expression" dxfId="39" priority="5" stopIfTrue="1">
      <formula>AO6=1</formula>
    </cfRule>
  </conditionalFormatting>
  <conditionalFormatting sqref="N8">
    <cfRule type="cellIs" dxfId="38" priority="2" stopIfTrue="1" operator="equal">
      <formula>$F$3</formula>
    </cfRule>
  </conditionalFormatting>
  <conditionalFormatting sqref="N10">
    <cfRule type="expression" dxfId="37" priority="1">
      <formula>AN10=1</formula>
    </cfRule>
    <cfRule type="expression" dxfId="36" priority="3" stopIfTrue="1">
      <formula>AN6=1</formula>
    </cfRule>
  </conditionalFormatting>
  <dataValidations count="1">
    <dataValidation type="list" allowBlank="1" showInputMessage="1" showErrorMessage="1" sqref="F3" xr:uid="{00000000-0002-0000-0600-000000000000}">
      <formula1>$B$8:$S$8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R31"/>
  <sheetViews>
    <sheetView showGridLines="0" workbookViewId="0">
      <pane xSplit="1" topLeftCell="B1" activePane="topRight" state="frozen"/>
      <selection pane="topRight" activeCell="K5" sqref="K5"/>
    </sheetView>
  </sheetViews>
  <sheetFormatPr defaultRowHeight="12.75" x14ac:dyDescent="0.2"/>
  <cols>
    <col min="1" max="1" width="13.42578125" customWidth="1"/>
    <col min="2" max="19" width="9.7109375" customWidth="1"/>
    <col min="24" max="26" width="9.140625" hidden="1" customWidth="1"/>
    <col min="27" max="43" width="8.85546875" hidden="1" customWidth="1"/>
    <col min="44" max="44" width="9.140625" hidden="1" customWidth="1"/>
    <col min="45" max="45" width="9.140625" customWidth="1"/>
  </cols>
  <sheetData>
    <row r="1" spans="1:44" x14ac:dyDescent="0.2">
      <c r="A1" s="2" t="s">
        <v>71</v>
      </c>
      <c r="B1" s="2"/>
      <c r="C1" s="2"/>
      <c r="G1" s="2"/>
      <c r="J1" s="22"/>
      <c r="R1" s="2"/>
    </row>
    <row r="2" spans="1:44" x14ac:dyDescent="0.2">
      <c r="C2" s="2"/>
      <c r="D2" s="2"/>
      <c r="Y2" s="25"/>
      <c r="Z2" s="25"/>
      <c r="AA2" s="4"/>
      <c r="AB2" s="4"/>
    </row>
    <row r="3" spans="1:44" x14ac:dyDescent="0.2">
      <c r="B3" s="22" t="s">
        <v>59</v>
      </c>
      <c r="C3" s="22"/>
      <c r="D3" s="22"/>
      <c r="E3" s="5"/>
      <c r="F3" s="24" t="s">
        <v>11</v>
      </c>
      <c r="Q3" s="3"/>
      <c r="Y3" s="4"/>
      <c r="Z3" s="4"/>
    </row>
    <row r="4" spans="1:44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8.33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R4" si="0">C8</f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Oil Snflr</v>
      </c>
      <c r="AG4" t="str">
        <f t="shared" si="0"/>
        <v>Conf Snflr</v>
      </c>
      <c r="AH4" t="str">
        <f t="shared" si="0"/>
        <v>Canola</v>
      </c>
      <c r="AI4" t="str">
        <f t="shared" si="0"/>
        <v>Flax</v>
      </c>
      <c r="AJ4" t="str">
        <f t="shared" si="0"/>
        <v>Lentils</v>
      </c>
      <c r="AK4" t="str">
        <f t="shared" si="0"/>
        <v>Field Pea</v>
      </c>
      <c r="AL4" t="str">
        <f t="shared" si="0"/>
        <v>Drybeans</v>
      </c>
      <c r="AM4" t="str">
        <f t="shared" si="0"/>
        <v>Mustard</v>
      </c>
      <c r="AN4" t="str">
        <f t="shared" si="0"/>
        <v>Oats</v>
      </c>
      <c r="AO4" t="str">
        <f t="shared" si="0"/>
        <v>Buckwht</v>
      </c>
      <c r="AP4" t="str">
        <f t="shared" si="0"/>
        <v>Millet</v>
      </c>
      <c r="AQ4" t="str">
        <f t="shared" si="0"/>
        <v>W.Wht</v>
      </c>
      <c r="AR4" t="str">
        <f t="shared" si="0"/>
        <v>Rye</v>
      </c>
    </row>
    <row r="5" spans="1:44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1</v>
      </c>
      <c r="AO5" s="23">
        <v>0</v>
      </c>
      <c r="AP5" s="23">
        <v>0</v>
      </c>
      <c r="AQ5" s="23">
        <v>1</v>
      </c>
      <c r="AR5" s="23">
        <v>0</v>
      </c>
    </row>
    <row r="6" spans="1:44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7.93</v>
      </c>
      <c r="G6" s="4"/>
      <c r="Y6" s="4" t="s">
        <v>60</v>
      </c>
      <c r="Z6" s="4"/>
      <c r="AA6">
        <f>IF($F$3=B8,1,0)</f>
        <v>1</v>
      </c>
      <c r="AB6">
        <f t="shared" ref="AB6:AH6" si="1">IF($F$3=C8,1,0)</f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R6" si="2">IF($F$3=M8,1,0)</f>
        <v>0</v>
      </c>
      <c r="AM6">
        <f t="shared" si="2"/>
        <v>0</v>
      </c>
      <c r="AN6">
        <f t="shared" si="2"/>
        <v>0</v>
      </c>
      <c r="AO6">
        <f t="shared" si="2"/>
        <v>0</v>
      </c>
      <c r="AP6">
        <f t="shared" si="2"/>
        <v>0</v>
      </c>
      <c r="AQ6">
        <f t="shared" si="2"/>
        <v>0</v>
      </c>
      <c r="AR6">
        <f t="shared" si="2"/>
        <v>0</v>
      </c>
    </row>
    <row r="7" spans="1:44" x14ac:dyDescent="0.2">
      <c r="F7" s="4"/>
      <c r="G7" s="4"/>
      <c r="H7" s="4"/>
      <c r="I7" s="4"/>
      <c r="J7" s="4"/>
      <c r="Y7" s="25" t="s">
        <v>84</v>
      </c>
      <c r="Z7" s="4"/>
      <c r="AA7">
        <f>IF(AA5+AA6=2,1,0)</f>
        <v>1</v>
      </c>
      <c r="AB7">
        <f t="shared" ref="AB7:AR7" si="3">IF(AB5+AB6=2,1,0)</f>
        <v>0</v>
      </c>
      <c r="AC7">
        <f t="shared" si="3"/>
        <v>0</v>
      </c>
      <c r="AD7">
        <f t="shared" si="3"/>
        <v>0</v>
      </c>
      <c r="AE7">
        <f t="shared" si="3"/>
        <v>0</v>
      </c>
      <c r="AF7">
        <f t="shared" si="3"/>
        <v>0</v>
      </c>
      <c r="AG7">
        <f t="shared" si="3"/>
        <v>0</v>
      </c>
      <c r="AH7">
        <f t="shared" si="3"/>
        <v>0</v>
      </c>
      <c r="AI7">
        <f t="shared" si="3"/>
        <v>0</v>
      </c>
      <c r="AJ7">
        <f t="shared" si="3"/>
        <v>0</v>
      </c>
      <c r="AK7">
        <f t="shared" si="3"/>
        <v>0</v>
      </c>
      <c r="AL7">
        <f t="shared" si="3"/>
        <v>0</v>
      </c>
      <c r="AM7">
        <f t="shared" si="3"/>
        <v>0</v>
      </c>
      <c r="AN7">
        <f t="shared" si="3"/>
        <v>0</v>
      </c>
      <c r="AO7">
        <f t="shared" si="3"/>
        <v>0</v>
      </c>
      <c r="AP7">
        <f t="shared" si="3"/>
        <v>0</v>
      </c>
      <c r="AQ7">
        <f t="shared" si="3"/>
        <v>0</v>
      </c>
      <c r="AR7">
        <f t="shared" si="3"/>
        <v>0</v>
      </c>
    </row>
    <row r="8" spans="1:44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6</v>
      </c>
      <c r="H8" s="17" t="s">
        <v>15</v>
      </c>
      <c r="I8" s="17" t="s">
        <v>7</v>
      </c>
      <c r="J8" s="17" t="s">
        <v>8</v>
      </c>
      <c r="K8" s="17" t="s">
        <v>17</v>
      </c>
      <c r="L8" s="17" t="s">
        <v>10</v>
      </c>
      <c r="M8" s="17" t="s">
        <v>5</v>
      </c>
      <c r="N8" s="17" t="s">
        <v>72</v>
      </c>
      <c r="O8" s="17" t="s">
        <v>12</v>
      </c>
      <c r="P8" s="17" t="s">
        <v>80</v>
      </c>
      <c r="Q8" s="17" t="s">
        <v>81</v>
      </c>
      <c r="R8" s="17" t="s">
        <v>62</v>
      </c>
      <c r="S8" s="17" t="s">
        <v>83</v>
      </c>
      <c r="Y8" s="26">
        <f>SUM(AA7:AR7)</f>
        <v>1</v>
      </c>
      <c r="Z8" s="25" t="s">
        <v>86</v>
      </c>
    </row>
    <row r="9" spans="1:44" x14ac:dyDescent="0.2">
      <c r="A9" s="5" t="s">
        <v>0</v>
      </c>
      <c r="B9" s="8">
        <v>50</v>
      </c>
      <c r="C9" s="8">
        <v>49</v>
      </c>
      <c r="D9" s="8">
        <v>74</v>
      </c>
      <c r="E9" s="8">
        <v>106</v>
      </c>
      <c r="F9" s="8">
        <v>30</v>
      </c>
      <c r="G9" s="8">
        <v>1710</v>
      </c>
      <c r="H9" s="8">
        <v>1380</v>
      </c>
      <c r="I9" s="8">
        <v>1750</v>
      </c>
      <c r="J9" s="8">
        <v>20</v>
      </c>
      <c r="K9" s="8">
        <v>1500</v>
      </c>
      <c r="L9" s="8">
        <v>37</v>
      </c>
      <c r="M9" s="8">
        <v>1490</v>
      </c>
      <c r="N9" s="8">
        <v>850</v>
      </c>
      <c r="O9" s="8">
        <v>87</v>
      </c>
      <c r="P9" s="8">
        <v>950</v>
      </c>
      <c r="Q9" s="8">
        <v>1300</v>
      </c>
      <c r="R9" s="8">
        <v>55</v>
      </c>
      <c r="S9" s="8">
        <v>46</v>
      </c>
    </row>
    <row r="10" spans="1:44" x14ac:dyDescent="0.2">
      <c r="A10" s="19" t="s">
        <v>43</v>
      </c>
      <c r="B10" s="6">
        <f>IF($F$3=B8,$F$6,B11/B9)</f>
        <v>7.93</v>
      </c>
      <c r="C10" s="6">
        <f t="shared" ref="C10:S10" si="4">IF($F$3=C8,$F$6,C11/C9)</f>
        <v>8.4318826530612245</v>
      </c>
      <c r="D10" s="6">
        <f t="shared" si="4"/>
        <v>5.186359797297297</v>
      </c>
      <c r="E10" s="6">
        <f t="shared" si="4"/>
        <v>4.7823726415094345</v>
      </c>
      <c r="F10" s="6">
        <f t="shared" si="4"/>
        <v>10.798945833333335</v>
      </c>
      <c r="G10" s="6">
        <f t="shared" si="4"/>
        <v>0.22427514619883043</v>
      </c>
      <c r="H10" s="6">
        <f t="shared" si="4"/>
        <v>0.2935739130434783</v>
      </c>
      <c r="I10" s="6">
        <f t="shared" si="4"/>
        <v>0.24626614285714282</v>
      </c>
      <c r="J10" s="6">
        <f t="shared" si="4"/>
        <v>16.0453875</v>
      </c>
      <c r="K10" s="6">
        <f t="shared" si="4"/>
        <v>0.20964325</v>
      </c>
      <c r="L10" s="6">
        <f t="shared" si="4"/>
        <v>9.2140844594594604</v>
      </c>
      <c r="M10" s="6">
        <f t="shared" si="4"/>
        <v>0.26791778523489934</v>
      </c>
      <c r="N10" s="6">
        <f t="shared" si="4"/>
        <v>0.3584607352941177</v>
      </c>
      <c r="O10" s="6">
        <f t="shared" si="4"/>
        <v>4.089165229885058</v>
      </c>
      <c r="P10" s="6">
        <f t="shared" si="4"/>
        <v>0.29393868421052632</v>
      </c>
      <c r="Q10" s="6">
        <f t="shared" si="4"/>
        <v>0.19429076923076927</v>
      </c>
      <c r="R10" s="6">
        <f t="shared" si="4"/>
        <v>7.2321045454545461</v>
      </c>
      <c r="S10" s="6">
        <f t="shared" si="4"/>
        <v>7.4738043478260883</v>
      </c>
      <c r="Y10" s="27" t="s">
        <v>85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0</v>
      </c>
      <c r="AJ10" s="28">
        <v>1</v>
      </c>
      <c r="AK10" s="28">
        <v>0</v>
      </c>
      <c r="AL10" s="28">
        <v>1</v>
      </c>
      <c r="AM10" s="28">
        <v>1</v>
      </c>
      <c r="AN10" s="28">
        <v>0</v>
      </c>
      <c r="AO10" s="28">
        <v>1</v>
      </c>
      <c r="AP10" s="28">
        <v>1</v>
      </c>
      <c r="AQ10" s="28">
        <v>0</v>
      </c>
      <c r="AR10" s="28">
        <v>0</v>
      </c>
    </row>
    <row r="11" spans="1:44" x14ac:dyDescent="0.2">
      <c r="A11" s="5" t="s">
        <v>1</v>
      </c>
      <c r="B11" s="34">
        <f t="shared" ref="B11:S11" si="5">IF($F$3=B8,B9*B10,$AA$17+B25)</f>
        <v>396.5</v>
      </c>
      <c r="C11" s="34">
        <f t="shared" si="5"/>
        <v>413.16225000000003</v>
      </c>
      <c r="D11" s="34">
        <f t="shared" si="5"/>
        <v>383.79062499999998</v>
      </c>
      <c r="E11" s="34">
        <f t="shared" si="5"/>
        <v>506.93150000000009</v>
      </c>
      <c r="F11" s="34">
        <f t="shared" si="5"/>
        <v>323.96837500000004</v>
      </c>
      <c r="G11" s="34">
        <f t="shared" si="5"/>
        <v>383.51050000000004</v>
      </c>
      <c r="H11" s="34">
        <f t="shared" si="5"/>
        <v>405.13200000000006</v>
      </c>
      <c r="I11" s="34">
        <f t="shared" si="5"/>
        <v>430.96574999999996</v>
      </c>
      <c r="J11" s="34">
        <f t="shared" si="5"/>
        <v>320.90775000000002</v>
      </c>
      <c r="K11" s="34">
        <f t="shared" si="5"/>
        <v>314.46487500000001</v>
      </c>
      <c r="L11" s="34">
        <f t="shared" si="5"/>
        <v>340.92112500000002</v>
      </c>
      <c r="M11" s="34">
        <f t="shared" si="5"/>
        <v>399.19749999999999</v>
      </c>
      <c r="N11" s="34">
        <f t="shared" si="5"/>
        <v>304.69162500000004</v>
      </c>
      <c r="O11" s="34">
        <f t="shared" si="5"/>
        <v>355.75737500000002</v>
      </c>
      <c r="P11" s="34">
        <f t="shared" si="5"/>
        <v>279.24175000000002</v>
      </c>
      <c r="Q11" s="34">
        <f t="shared" si="5"/>
        <v>252.57800000000003</v>
      </c>
      <c r="R11" s="34">
        <f t="shared" si="5"/>
        <v>397.76575000000003</v>
      </c>
      <c r="S11" s="34">
        <f t="shared" si="5"/>
        <v>343.79500000000007</v>
      </c>
      <c r="Y11" s="27" t="s">
        <v>88</v>
      </c>
      <c r="AA11">
        <f t="shared" ref="AA11:AR11" si="6">IF(AA6+AA10=2,1,0)</f>
        <v>0</v>
      </c>
      <c r="AB11">
        <f t="shared" si="6"/>
        <v>0</v>
      </c>
      <c r="AC11">
        <f t="shared" si="6"/>
        <v>0</v>
      </c>
      <c r="AD11">
        <f t="shared" si="6"/>
        <v>0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0</v>
      </c>
      <c r="AI11">
        <f t="shared" si="6"/>
        <v>0</v>
      </c>
      <c r="AJ11">
        <f t="shared" si="6"/>
        <v>0</v>
      </c>
      <c r="AK11">
        <f t="shared" si="6"/>
        <v>0</v>
      </c>
      <c r="AL11">
        <f t="shared" si="6"/>
        <v>0</v>
      </c>
      <c r="AM11">
        <f t="shared" si="6"/>
        <v>0</v>
      </c>
      <c r="AN11">
        <f t="shared" si="6"/>
        <v>0</v>
      </c>
      <c r="AO11">
        <f t="shared" si="6"/>
        <v>0</v>
      </c>
      <c r="AP11">
        <f t="shared" si="6"/>
        <v>0</v>
      </c>
      <c r="AQ11">
        <f t="shared" si="6"/>
        <v>0</v>
      </c>
      <c r="AR11">
        <f t="shared" si="6"/>
        <v>0</v>
      </c>
    </row>
    <row r="12" spans="1:44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Y12" s="26">
        <f>SUM(AA11:AR11)</f>
        <v>0</v>
      </c>
      <c r="Z12" s="25" t="s">
        <v>87</v>
      </c>
    </row>
    <row r="13" spans="1:44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Y13" s="4"/>
      <c r="Z13" s="4"/>
    </row>
    <row r="14" spans="1:44" x14ac:dyDescent="0.2">
      <c r="A14" s="5" t="s">
        <v>45</v>
      </c>
      <c r="B14" s="9">
        <v>27.2</v>
      </c>
      <c r="C14" s="9">
        <v>36</v>
      </c>
      <c r="D14" s="9">
        <v>24.8</v>
      </c>
      <c r="E14" s="9">
        <v>85.84</v>
      </c>
      <c r="F14" s="9">
        <v>65.8</v>
      </c>
      <c r="G14" s="9">
        <v>35.909999999999997</v>
      </c>
      <c r="H14" s="9">
        <v>54.36</v>
      </c>
      <c r="I14" s="9">
        <v>74</v>
      </c>
      <c r="J14" s="9">
        <v>27</v>
      </c>
      <c r="K14" s="9">
        <v>21</v>
      </c>
      <c r="L14" s="9">
        <v>60</v>
      </c>
      <c r="M14" s="9">
        <v>61.88</v>
      </c>
      <c r="N14" s="9">
        <v>13.72</v>
      </c>
      <c r="O14" s="9">
        <v>20</v>
      </c>
      <c r="P14" s="9">
        <v>25</v>
      </c>
      <c r="Q14" s="9">
        <v>15</v>
      </c>
      <c r="R14" s="9">
        <v>14.85</v>
      </c>
      <c r="S14" s="9">
        <v>13.2</v>
      </c>
      <c r="AA14" t="s">
        <v>16</v>
      </c>
    </row>
    <row r="15" spans="1:44" x14ac:dyDescent="0.2">
      <c r="A15" s="5" t="s">
        <v>46</v>
      </c>
      <c r="B15" s="10">
        <v>36.6</v>
      </c>
      <c r="C15" s="10">
        <v>36.6</v>
      </c>
      <c r="D15" s="10">
        <v>29.4</v>
      </c>
      <c r="E15" s="10">
        <v>44.8</v>
      </c>
      <c r="F15" s="10">
        <v>46</v>
      </c>
      <c r="G15" s="10">
        <v>44.9</v>
      </c>
      <c r="H15" s="10">
        <v>48.1</v>
      </c>
      <c r="I15" s="10">
        <v>28</v>
      </c>
      <c r="J15" s="10">
        <v>41.2</v>
      </c>
      <c r="K15" s="10">
        <v>47.1</v>
      </c>
      <c r="L15" s="10">
        <v>47.6</v>
      </c>
      <c r="M15" s="10">
        <v>46.9</v>
      </c>
      <c r="N15" s="10">
        <v>29.6</v>
      </c>
      <c r="O15" s="10">
        <v>12.9</v>
      </c>
      <c r="P15" s="10">
        <v>21.8</v>
      </c>
      <c r="Q15" s="10">
        <v>11.7</v>
      </c>
      <c r="R15" s="10">
        <v>34</v>
      </c>
      <c r="S15" s="10">
        <v>10</v>
      </c>
      <c r="AA15">
        <f t="shared" ref="AA15:AR15" si="7">IF($F$3=B8,B27,0)</f>
        <v>150.01075000000003</v>
      </c>
      <c r="AB15">
        <f t="shared" si="7"/>
        <v>0</v>
      </c>
      <c r="AC15">
        <f t="shared" si="7"/>
        <v>0</v>
      </c>
      <c r="AD15">
        <f t="shared" si="7"/>
        <v>0</v>
      </c>
      <c r="AE15">
        <f t="shared" si="7"/>
        <v>0</v>
      </c>
      <c r="AF15">
        <f t="shared" si="7"/>
        <v>0</v>
      </c>
      <c r="AG15">
        <f t="shared" si="7"/>
        <v>0</v>
      </c>
      <c r="AH15">
        <f t="shared" si="7"/>
        <v>0</v>
      </c>
      <c r="AI15">
        <f t="shared" si="7"/>
        <v>0</v>
      </c>
      <c r="AJ15">
        <f t="shared" si="7"/>
        <v>0</v>
      </c>
      <c r="AK15">
        <f t="shared" si="7"/>
        <v>0</v>
      </c>
      <c r="AL15">
        <f t="shared" si="7"/>
        <v>0</v>
      </c>
      <c r="AM15">
        <f t="shared" si="7"/>
        <v>0</v>
      </c>
      <c r="AN15">
        <f t="shared" si="7"/>
        <v>0</v>
      </c>
      <c r="AO15">
        <f t="shared" si="7"/>
        <v>0</v>
      </c>
      <c r="AP15">
        <f t="shared" si="7"/>
        <v>0</v>
      </c>
      <c r="AQ15">
        <f t="shared" si="7"/>
        <v>0</v>
      </c>
      <c r="AR15">
        <f t="shared" si="7"/>
        <v>0</v>
      </c>
    </row>
    <row r="16" spans="1:44" x14ac:dyDescent="0.2">
      <c r="A16" s="5" t="s">
        <v>47</v>
      </c>
      <c r="B16" s="10">
        <v>10.5</v>
      </c>
      <c r="C16" s="10">
        <v>18.5</v>
      </c>
      <c r="D16" s="10">
        <v>18.5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16</v>
      </c>
      <c r="L16" s="10">
        <v>3</v>
      </c>
      <c r="M16" s="10">
        <v>20</v>
      </c>
      <c r="N16" s="10">
        <v>0</v>
      </c>
      <c r="O16" s="10">
        <v>0</v>
      </c>
      <c r="P16" s="10">
        <v>0</v>
      </c>
      <c r="Q16" s="10">
        <v>0</v>
      </c>
      <c r="R16" s="10">
        <v>10</v>
      </c>
      <c r="S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</v>
      </c>
      <c r="H17" s="10">
        <v>10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6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AA17">
        <f>SUM(AA15:AR15)</f>
        <v>150.01075000000003</v>
      </c>
    </row>
    <row r="18" spans="1:31" x14ac:dyDescent="0.2">
      <c r="A18" s="5" t="s">
        <v>49</v>
      </c>
      <c r="B18" s="10">
        <v>110.03</v>
      </c>
      <c r="C18" s="10">
        <v>107.41</v>
      </c>
      <c r="D18" s="10">
        <v>98.94</v>
      </c>
      <c r="E18" s="10">
        <v>119.72</v>
      </c>
      <c r="F18" s="10">
        <v>9.84</v>
      </c>
      <c r="G18" s="10">
        <v>69.319999999999993</v>
      </c>
      <c r="H18" s="10">
        <v>51.83</v>
      </c>
      <c r="I18" s="10">
        <v>117.21</v>
      </c>
      <c r="J18" s="10">
        <v>40.89</v>
      </c>
      <c r="K18" s="10">
        <v>9.49</v>
      </c>
      <c r="L18" s="10">
        <v>14.05</v>
      </c>
      <c r="M18" s="10">
        <v>35.380000000000003</v>
      </c>
      <c r="N18" s="10">
        <v>39.659999999999997</v>
      </c>
      <c r="O18" s="10">
        <v>100.04</v>
      </c>
      <c r="P18" s="10">
        <v>27.24</v>
      </c>
      <c r="Q18" s="10">
        <v>27.31</v>
      </c>
      <c r="R18" s="10">
        <v>123.17</v>
      </c>
      <c r="S18" s="10">
        <v>99.53</v>
      </c>
    </row>
    <row r="19" spans="1:31" x14ac:dyDescent="0.2">
      <c r="A19" s="5" t="s">
        <v>50</v>
      </c>
      <c r="B19" s="10">
        <v>7.5</v>
      </c>
      <c r="C19" s="10">
        <v>9.5</v>
      </c>
      <c r="D19" s="10">
        <v>5.5</v>
      </c>
      <c r="E19" s="10">
        <v>11</v>
      </c>
      <c r="F19" s="10">
        <v>5.5</v>
      </c>
      <c r="G19" s="10">
        <v>9</v>
      </c>
      <c r="H19" s="10">
        <v>14</v>
      </c>
      <c r="I19" s="10">
        <v>8</v>
      </c>
      <c r="J19" s="10">
        <v>11</v>
      </c>
      <c r="K19" s="10">
        <v>9</v>
      </c>
      <c r="L19" s="10">
        <v>8.5</v>
      </c>
      <c r="M19" s="10">
        <v>13.5</v>
      </c>
      <c r="N19" s="10">
        <v>16.5</v>
      </c>
      <c r="O19" s="10">
        <v>13.5</v>
      </c>
      <c r="P19" s="10">
        <v>8</v>
      </c>
      <c r="Q19" s="10">
        <v>0</v>
      </c>
      <c r="R19" s="10">
        <v>7.5</v>
      </c>
      <c r="S19" s="10">
        <v>16</v>
      </c>
      <c r="AA19" s="29" t="s">
        <v>89</v>
      </c>
      <c r="AE19" s="30">
        <v>7.4999999999999997E-2</v>
      </c>
    </row>
    <row r="20" spans="1:31" x14ac:dyDescent="0.2">
      <c r="A20" s="5" t="s">
        <v>51</v>
      </c>
      <c r="B20" s="10">
        <v>22.81</v>
      </c>
      <c r="C20" s="10">
        <v>22.72</v>
      </c>
      <c r="D20" s="10">
        <v>24.74</v>
      </c>
      <c r="E20" s="10">
        <v>33.229999999999997</v>
      </c>
      <c r="F20" s="10">
        <v>17.600000000000001</v>
      </c>
      <c r="G20" s="10">
        <v>24.12</v>
      </c>
      <c r="H20" s="10">
        <v>23.22</v>
      </c>
      <c r="I20" s="10">
        <v>21.58</v>
      </c>
      <c r="J20" s="10">
        <v>21.66</v>
      </c>
      <c r="K20" s="10">
        <v>22.75</v>
      </c>
      <c r="L20" s="10">
        <v>20.74</v>
      </c>
      <c r="M20" s="10">
        <v>25.04</v>
      </c>
      <c r="N20" s="10">
        <v>21.35</v>
      </c>
      <c r="O20" s="10">
        <v>27.53</v>
      </c>
      <c r="P20" s="10">
        <v>20.97</v>
      </c>
      <c r="Q20" s="10">
        <v>22.28</v>
      </c>
      <c r="R20" s="10">
        <v>21.52</v>
      </c>
      <c r="S20" s="10">
        <v>20.85</v>
      </c>
    </row>
    <row r="21" spans="1:31" x14ac:dyDescent="0.2">
      <c r="A21" s="5" t="s">
        <v>52</v>
      </c>
      <c r="B21" s="10">
        <v>21.19</v>
      </c>
      <c r="C21" s="10">
        <v>21.16</v>
      </c>
      <c r="D21" s="10">
        <v>21.7</v>
      </c>
      <c r="E21" s="10">
        <v>26.48</v>
      </c>
      <c r="F21" s="10">
        <v>17.68</v>
      </c>
      <c r="G21" s="10">
        <v>21.05</v>
      </c>
      <c r="H21" s="10">
        <v>20.74</v>
      </c>
      <c r="I21" s="10">
        <v>20.260000000000002</v>
      </c>
      <c r="J21" s="10">
        <v>21.22</v>
      </c>
      <c r="K21" s="10">
        <v>23.42</v>
      </c>
      <c r="L21" s="10">
        <v>20.37</v>
      </c>
      <c r="M21" s="10">
        <v>23.23</v>
      </c>
      <c r="N21" s="10">
        <v>20.51</v>
      </c>
      <c r="O21" s="10">
        <v>22.59</v>
      </c>
      <c r="P21" s="10">
        <v>19.8</v>
      </c>
      <c r="Q21" s="10">
        <v>20.82</v>
      </c>
      <c r="R21" s="10">
        <v>19.010000000000002</v>
      </c>
      <c r="S21" s="10">
        <v>18.45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21.2</v>
      </c>
      <c r="F22" s="10">
        <v>0</v>
      </c>
      <c r="G22" s="10">
        <v>5.01</v>
      </c>
      <c r="H22" s="10">
        <v>3.9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</row>
    <row r="23" spans="1:31" x14ac:dyDescent="0.2">
      <c r="A23" s="5" t="s">
        <v>53</v>
      </c>
      <c r="B23" s="10">
        <v>1.75</v>
      </c>
      <c r="C23" s="10">
        <v>1.75</v>
      </c>
      <c r="D23" s="10">
        <v>1.75</v>
      </c>
      <c r="E23" s="10">
        <v>1.75</v>
      </c>
      <c r="F23" s="10">
        <v>5.25</v>
      </c>
      <c r="G23" s="10">
        <v>10.75</v>
      </c>
      <c r="H23" s="10">
        <v>19.75</v>
      </c>
      <c r="I23" s="10">
        <v>1.75</v>
      </c>
      <c r="J23" s="10">
        <v>1.75</v>
      </c>
      <c r="K23" s="10">
        <v>9.75</v>
      </c>
      <c r="L23" s="10">
        <v>9.75</v>
      </c>
      <c r="M23" s="10">
        <v>14.25</v>
      </c>
      <c r="N23" s="10">
        <v>1.75</v>
      </c>
      <c r="O23" s="10">
        <v>1.75</v>
      </c>
      <c r="P23" s="10">
        <v>1.75</v>
      </c>
      <c r="Q23" s="10">
        <v>1.75</v>
      </c>
      <c r="R23" s="10">
        <v>8.75</v>
      </c>
      <c r="S23" s="10">
        <v>8.75</v>
      </c>
    </row>
    <row r="24" spans="1:31" x14ac:dyDescent="0.2">
      <c r="A24" s="5" t="s">
        <v>54</v>
      </c>
      <c r="B24" s="18">
        <f>SUM(B14:B23)*$AE$19*6/12</f>
        <v>8.9092499999999983</v>
      </c>
      <c r="C24" s="18">
        <f t="shared" ref="C24:S24" si="8">SUM(C14:C23)*$AE$19*6/12</f>
        <v>9.5114999999999998</v>
      </c>
      <c r="D24" s="18">
        <f t="shared" si="8"/>
        <v>8.4498749999999987</v>
      </c>
      <c r="E24" s="18">
        <f t="shared" si="8"/>
        <v>12.90075</v>
      </c>
      <c r="F24" s="18">
        <f t="shared" si="8"/>
        <v>6.2876250000000011</v>
      </c>
      <c r="G24" s="18">
        <f t="shared" si="8"/>
        <v>8.4397500000000001</v>
      </c>
      <c r="H24" s="18">
        <f t="shared" si="8"/>
        <v>9.2212500000000013</v>
      </c>
      <c r="I24" s="18">
        <f t="shared" si="8"/>
        <v>10.154999999999998</v>
      </c>
      <c r="J24" s="18">
        <f t="shared" si="8"/>
        <v>6.1769999999999996</v>
      </c>
      <c r="K24" s="18">
        <f t="shared" si="8"/>
        <v>5.9441249999999997</v>
      </c>
      <c r="L24" s="18">
        <f t="shared" si="8"/>
        <v>6.9003749999999995</v>
      </c>
      <c r="M24" s="18">
        <f t="shared" si="8"/>
        <v>9.0067499999999985</v>
      </c>
      <c r="N24" s="18">
        <f t="shared" si="8"/>
        <v>5.5908749999999996</v>
      </c>
      <c r="O24" s="18">
        <f t="shared" si="8"/>
        <v>7.4366249999999994</v>
      </c>
      <c r="P24" s="18">
        <f t="shared" si="8"/>
        <v>4.6709999999999994</v>
      </c>
      <c r="Q24" s="18">
        <f t="shared" si="8"/>
        <v>3.7072499999999997</v>
      </c>
      <c r="R24" s="18">
        <f t="shared" si="8"/>
        <v>8.9550000000000001</v>
      </c>
      <c r="S24" s="18">
        <f t="shared" si="8"/>
        <v>7.0042499999999999</v>
      </c>
    </row>
    <row r="25" spans="1:31" x14ac:dyDescent="0.2">
      <c r="A25" s="5" t="s">
        <v>55</v>
      </c>
      <c r="B25" s="35">
        <f t="shared" ref="B25:S25" si="9">SUM(B14:B24)</f>
        <v>246.48924999999997</v>
      </c>
      <c r="C25" s="35">
        <f t="shared" si="9"/>
        <v>263.1515</v>
      </c>
      <c r="D25" s="35">
        <f t="shared" si="9"/>
        <v>233.77987499999998</v>
      </c>
      <c r="E25" s="35">
        <f t="shared" si="9"/>
        <v>356.92075000000006</v>
      </c>
      <c r="F25" s="35">
        <f t="shared" si="9"/>
        <v>173.95762500000001</v>
      </c>
      <c r="G25" s="35">
        <f t="shared" si="9"/>
        <v>233.49975000000001</v>
      </c>
      <c r="H25" s="35">
        <f t="shared" si="9"/>
        <v>255.12125000000003</v>
      </c>
      <c r="I25" s="35">
        <f t="shared" si="9"/>
        <v>280.95499999999993</v>
      </c>
      <c r="J25" s="35">
        <f t="shared" si="9"/>
        <v>170.89699999999999</v>
      </c>
      <c r="K25" s="35">
        <f t="shared" si="9"/>
        <v>164.45412499999998</v>
      </c>
      <c r="L25" s="35">
        <f t="shared" si="9"/>
        <v>190.91037499999999</v>
      </c>
      <c r="M25" s="35">
        <f t="shared" si="9"/>
        <v>249.18674999999999</v>
      </c>
      <c r="N25" s="35">
        <f t="shared" si="9"/>
        <v>154.68087499999999</v>
      </c>
      <c r="O25" s="35">
        <f t="shared" si="9"/>
        <v>205.74662499999999</v>
      </c>
      <c r="P25" s="35">
        <f t="shared" si="9"/>
        <v>129.23099999999999</v>
      </c>
      <c r="Q25" s="35">
        <f t="shared" si="9"/>
        <v>102.56724999999999</v>
      </c>
      <c r="R25" s="35">
        <f t="shared" si="9"/>
        <v>247.75500000000002</v>
      </c>
      <c r="S25" s="35">
        <f t="shared" si="9"/>
        <v>193.78425000000001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31" x14ac:dyDescent="0.2">
      <c r="A27" s="5" t="s">
        <v>56</v>
      </c>
      <c r="B27" s="34">
        <f t="shared" ref="B27:S27" si="10">B11-B25</f>
        <v>150.01075000000003</v>
      </c>
      <c r="C27" s="34">
        <f t="shared" si="10"/>
        <v>150.01075000000003</v>
      </c>
      <c r="D27" s="34">
        <f t="shared" si="10"/>
        <v>150.01075</v>
      </c>
      <c r="E27" s="34">
        <f t="shared" si="10"/>
        <v>150.01075000000003</v>
      </c>
      <c r="F27" s="34">
        <f t="shared" si="10"/>
        <v>150.01075000000003</v>
      </c>
      <c r="G27" s="34">
        <f t="shared" si="10"/>
        <v>150.01075000000003</v>
      </c>
      <c r="H27" s="34">
        <f t="shared" si="10"/>
        <v>150.01075000000003</v>
      </c>
      <c r="I27" s="34">
        <f t="shared" si="10"/>
        <v>150.01075000000003</v>
      </c>
      <c r="J27" s="34">
        <f t="shared" si="10"/>
        <v>150.01075000000003</v>
      </c>
      <c r="K27" s="34">
        <f t="shared" si="10"/>
        <v>150.01075000000003</v>
      </c>
      <c r="L27" s="34">
        <f t="shared" si="10"/>
        <v>150.01075000000003</v>
      </c>
      <c r="M27" s="34">
        <f t="shared" si="10"/>
        <v>150.01075</v>
      </c>
      <c r="N27" s="34">
        <f t="shared" si="10"/>
        <v>150.01075000000006</v>
      </c>
      <c r="O27" s="34">
        <f t="shared" si="10"/>
        <v>150.01075000000003</v>
      </c>
      <c r="P27" s="34">
        <f t="shared" si="10"/>
        <v>150.01075000000003</v>
      </c>
      <c r="Q27" s="34">
        <f t="shared" si="10"/>
        <v>150.01075000000003</v>
      </c>
      <c r="R27" s="34">
        <f t="shared" si="10"/>
        <v>150.01075</v>
      </c>
      <c r="S27" s="34">
        <f t="shared" si="10"/>
        <v>150.01075000000006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L8">
    <cfRule type="cellIs" dxfId="35" priority="11" stopIfTrue="1" operator="equal">
      <formula>$F$3</formula>
    </cfRule>
  </conditionalFormatting>
  <conditionalFormatting sqref="F7:J7">
    <cfRule type="cellIs" dxfId="34" priority="12" stopIfTrue="1" operator="equal">
      <formula>1</formula>
    </cfRule>
  </conditionalFormatting>
  <conditionalFormatting sqref="M8:R8">
    <cfRule type="cellIs" dxfId="33" priority="10" stopIfTrue="1" operator="equal">
      <formula>$F$3</formula>
    </cfRule>
  </conditionalFormatting>
  <conditionalFormatting sqref="B10">
    <cfRule type="expression" dxfId="32" priority="9">
      <formula>AA10=1</formula>
    </cfRule>
    <cfRule type="expression" dxfId="31" priority="13" stopIfTrue="1">
      <formula>AA6=1</formula>
    </cfRule>
  </conditionalFormatting>
  <conditionalFormatting sqref="F4">
    <cfRule type="expression" dxfId="30" priority="8" stopIfTrue="1">
      <formula>$Y$12=1</formula>
    </cfRule>
  </conditionalFormatting>
  <conditionalFormatting sqref="F5">
    <cfRule type="expression" dxfId="29" priority="7" stopIfTrue="1">
      <formula>$Y$12=1</formula>
    </cfRule>
  </conditionalFormatting>
  <conditionalFormatting sqref="F6">
    <cfRule type="expression" dxfId="28" priority="6" stopIfTrue="1">
      <formula>$Y$12=1</formula>
    </cfRule>
  </conditionalFormatting>
  <conditionalFormatting sqref="C10:R10">
    <cfRule type="expression" dxfId="27" priority="4">
      <formula>AB10=1</formula>
    </cfRule>
    <cfRule type="expression" dxfId="26" priority="5" stopIfTrue="1">
      <formula>AB6=1</formula>
    </cfRule>
  </conditionalFormatting>
  <conditionalFormatting sqref="S8">
    <cfRule type="cellIs" dxfId="25" priority="3" stopIfTrue="1" operator="equal">
      <formula>$F$3</formula>
    </cfRule>
  </conditionalFormatting>
  <conditionalFormatting sqref="S10">
    <cfRule type="expression" dxfId="24" priority="1">
      <formula>AR10=1</formula>
    </cfRule>
    <cfRule type="expression" dxfId="23" priority="2" stopIfTrue="1">
      <formula>AR6=1</formula>
    </cfRule>
  </conditionalFormatting>
  <dataValidations count="1">
    <dataValidation type="list" allowBlank="1" showInputMessage="1" showErrorMessage="1" sqref="F3" xr:uid="{00000000-0002-0000-0700-000000000000}">
      <formula1>$B$8:$S$8</formula1>
    </dataValidation>
  </dataValidations>
  <pageMargins left="0.5" right="0.25" top="1" bottom="1" header="0.5" footer="0.5"/>
  <pageSetup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R31"/>
  <sheetViews>
    <sheetView showGridLines="0" workbookViewId="0">
      <pane xSplit="1" topLeftCell="B1" activePane="topRight" state="frozen"/>
      <selection pane="topRight" activeCell="O37" sqref="O37"/>
    </sheetView>
  </sheetViews>
  <sheetFormatPr defaultRowHeight="12.75" x14ac:dyDescent="0.2"/>
  <cols>
    <col min="1" max="1" width="13.42578125" customWidth="1"/>
    <col min="2" max="19" width="9.7109375" customWidth="1"/>
    <col min="24" max="26" width="9.140625" hidden="1" customWidth="1"/>
    <col min="27" max="43" width="8.85546875" hidden="1" customWidth="1"/>
    <col min="44" max="44" width="9.140625" hidden="1" customWidth="1"/>
    <col min="45" max="45" width="9.140625" customWidth="1"/>
  </cols>
  <sheetData>
    <row r="1" spans="1:44" x14ac:dyDescent="0.2">
      <c r="A1" s="2" t="s">
        <v>70</v>
      </c>
      <c r="B1" s="2"/>
      <c r="C1" s="2"/>
      <c r="G1" s="2"/>
      <c r="J1" s="22"/>
      <c r="R1" s="2"/>
    </row>
    <row r="2" spans="1:44" x14ac:dyDescent="0.2">
      <c r="C2" s="2"/>
      <c r="D2" s="2"/>
      <c r="Y2" s="25"/>
      <c r="Z2" s="25"/>
      <c r="AA2" s="4"/>
      <c r="AB2" s="4"/>
    </row>
    <row r="3" spans="1:44" x14ac:dyDescent="0.2">
      <c r="B3" s="22" t="s">
        <v>59</v>
      </c>
      <c r="C3" s="22"/>
      <c r="D3" s="22"/>
      <c r="E3" s="5"/>
      <c r="F3" s="24" t="s">
        <v>11</v>
      </c>
      <c r="Q3" s="3"/>
      <c r="Y3" s="4"/>
      <c r="Z3" s="4"/>
    </row>
    <row r="4" spans="1:44" x14ac:dyDescent="0.2">
      <c r="B4" s="5" t="s">
        <v>40</v>
      </c>
      <c r="C4" s="20" t="str">
        <f>F3</f>
        <v>S. Wht</v>
      </c>
      <c r="D4" s="5" t="s">
        <v>39</v>
      </c>
      <c r="E4" s="5"/>
      <c r="F4" s="9">
        <v>8.3000000000000007</v>
      </c>
      <c r="G4" s="33" t="str">
        <f>IF(Y8=1,"","&lt;= enter cash price if no futures market")</f>
        <v/>
      </c>
      <c r="H4" s="15"/>
      <c r="I4" s="15"/>
      <c r="J4" s="15"/>
      <c r="K4" s="15"/>
      <c r="Y4" s="4"/>
      <c r="Z4" s="4"/>
      <c r="AA4" t="str">
        <f>B8</f>
        <v>S. Wht</v>
      </c>
      <c r="AB4" t="str">
        <f t="shared" ref="AB4:AR4" si="0">C8</f>
        <v>Durum</v>
      </c>
      <c r="AC4" t="str">
        <f t="shared" si="0"/>
        <v>Barley</v>
      </c>
      <c r="AD4" t="str">
        <f t="shared" si="0"/>
        <v>Corn</v>
      </c>
      <c r="AE4" t="str">
        <f t="shared" si="0"/>
        <v>Soybean</v>
      </c>
      <c r="AF4" t="str">
        <f t="shared" si="0"/>
        <v>Oil Snflr</v>
      </c>
      <c r="AG4" t="str">
        <f t="shared" si="0"/>
        <v>Conf Snflr</v>
      </c>
      <c r="AH4" t="str">
        <f t="shared" si="0"/>
        <v>Canola</v>
      </c>
      <c r="AI4" t="str">
        <f t="shared" si="0"/>
        <v>Flax</v>
      </c>
      <c r="AJ4" t="str">
        <f t="shared" si="0"/>
        <v>Field Pea</v>
      </c>
      <c r="AK4" t="str">
        <f t="shared" si="0"/>
        <v>Lentils</v>
      </c>
      <c r="AL4" t="str">
        <f t="shared" si="0"/>
        <v>Safflower</v>
      </c>
      <c r="AM4" t="str">
        <f t="shared" si="0"/>
        <v>Mustard</v>
      </c>
      <c r="AN4" t="str">
        <f t="shared" si="0"/>
        <v>Oats</v>
      </c>
      <c r="AO4" t="str">
        <f t="shared" si="0"/>
        <v>Buckwht</v>
      </c>
      <c r="AP4" t="str">
        <f t="shared" si="0"/>
        <v>Chickpea</v>
      </c>
      <c r="AQ4" t="str">
        <f t="shared" si="0"/>
        <v>W.Wht</v>
      </c>
      <c r="AR4" t="str">
        <f t="shared" si="0"/>
        <v>Rye</v>
      </c>
    </row>
    <row r="5" spans="1:44" x14ac:dyDescent="0.2">
      <c r="B5" s="5" t="s">
        <v>44</v>
      </c>
      <c r="C5" s="5"/>
      <c r="D5" s="5"/>
      <c r="E5" s="5"/>
      <c r="F5" s="9">
        <v>-0.4</v>
      </c>
      <c r="G5" s="33" t="str">
        <f>IF(F5&gt;0,"Basis is usually Negative",IF(Y8=1,"","&lt;= enter 0 basis if no futures market"))</f>
        <v/>
      </c>
      <c r="Y5" s="4" t="s">
        <v>61</v>
      </c>
      <c r="Z5" s="4"/>
      <c r="AA5" s="23">
        <v>1</v>
      </c>
      <c r="AB5" s="23">
        <v>0</v>
      </c>
      <c r="AC5" s="23">
        <v>0</v>
      </c>
      <c r="AD5" s="23">
        <v>1</v>
      </c>
      <c r="AE5" s="23">
        <v>1</v>
      </c>
      <c r="AF5" s="23">
        <v>0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1</v>
      </c>
      <c r="AO5" s="23">
        <v>0</v>
      </c>
      <c r="AP5" s="23">
        <v>0</v>
      </c>
      <c r="AQ5" s="23">
        <v>1</v>
      </c>
      <c r="AR5" s="23">
        <v>0</v>
      </c>
    </row>
    <row r="6" spans="1:44" x14ac:dyDescent="0.2">
      <c r="B6" s="5" t="s">
        <v>41</v>
      </c>
      <c r="C6" s="20" t="str">
        <f>F3</f>
        <v>S. Wht</v>
      </c>
      <c r="D6" s="5" t="s">
        <v>42</v>
      </c>
      <c r="E6" s="5"/>
      <c r="F6" s="21">
        <f>F4+F5</f>
        <v>7.9</v>
      </c>
      <c r="G6" s="4"/>
      <c r="Y6" s="4" t="s">
        <v>60</v>
      </c>
      <c r="Z6" s="4"/>
      <c r="AA6">
        <f>IF($F$3=B8,1,0)</f>
        <v>1</v>
      </c>
      <c r="AB6">
        <f t="shared" ref="AB6:AH6" si="1">IF($F$3=C8,1,0)</f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>IF($F$3=J8,1,0)</f>
        <v>0</v>
      </c>
      <c r="AJ6">
        <f>IF($F$3=K8,1,0)</f>
        <v>0</v>
      </c>
      <c r="AK6">
        <f>IF($F$3=L8,1,0)</f>
        <v>0</v>
      </c>
      <c r="AL6">
        <f t="shared" ref="AL6:AR6" si="2">IF($F$3=M8,1,0)</f>
        <v>0</v>
      </c>
      <c r="AM6">
        <f t="shared" si="2"/>
        <v>0</v>
      </c>
      <c r="AN6">
        <f t="shared" si="2"/>
        <v>0</v>
      </c>
      <c r="AO6">
        <f t="shared" si="2"/>
        <v>0</v>
      </c>
      <c r="AP6">
        <f t="shared" si="2"/>
        <v>0</v>
      </c>
      <c r="AQ6">
        <f t="shared" si="2"/>
        <v>0</v>
      </c>
      <c r="AR6">
        <f t="shared" si="2"/>
        <v>0</v>
      </c>
    </row>
    <row r="7" spans="1:44" x14ac:dyDescent="0.2">
      <c r="F7" s="4"/>
      <c r="G7" s="4"/>
      <c r="H7" s="4"/>
      <c r="I7" s="4"/>
      <c r="J7" s="4"/>
      <c r="Y7" s="25" t="s">
        <v>84</v>
      </c>
      <c r="Z7" s="4"/>
      <c r="AA7">
        <f>IF(AA5+AA6=2,1,0)</f>
        <v>1</v>
      </c>
      <c r="AB7">
        <f t="shared" ref="AB7:AQ7" si="3">IF(AB5+AB6=2,1,0)</f>
        <v>0</v>
      </c>
      <c r="AC7">
        <f t="shared" si="3"/>
        <v>0</v>
      </c>
      <c r="AD7">
        <f t="shared" si="3"/>
        <v>0</v>
      </c>
      <c r="AE7">
        <f t="shared" si="3"/>
        <v>0</v>
      </c>
      <c r="AF7">
        <f t="shared" si="3"/>
        <v>0</v>
      </c>
      <c r="AG7">
        <f t="shared" si="3"/>
        <v>0</v>
      </c>
      <c r="AH7">
        <f t="shared" si="3"/>
        <v>0</v>
      </c>
      <c r="AI7">
        <f t="shared" si="3"/>
        <v>0</v>
      </c>
      <c r="AJ7">
        <f t="shared" si="3"/>
        <v>0</v>
      </c>
      <c r="AK7">
        <f t="shared" si="3"/>
        <v>0</v>
      </c>
      <c r="AL7">
        <f t="shared" si="3"/>
        <v>0</v>
      </c>
      <c r="AM7">
        <f t="shared" si="3"/>
        <v>0</v>
      </c>
      <c r="AN7">
        <f t="shared" si="3"/>
        <v>0</v>
      </c>
      <c r="AO7">
        <f t="shared" si="3"/>
        <v>0</v>
      </c>
      <c r="AP7">
        <f t="shared" si="3"/>
        <v>0</v>
      </c>
      <c r="AQ7">
        <f t="shared" si="3"/>
        <v>0</v>
      </c>
      <c r="AR7">
        <f>IF(AR5+AR6=2,1,0)</f>
        <v>0</v>
      </c>
    </row>
    <row r="8" spans="1:44" x14ac:dyDescent="0.2">
      <c r="A8" s="5"/>
      <c r="B8" s="17" t="s">
        <v>11</v>
      </c>
      <c r="C8" s="17" t="s">
        <v>9</v>
      </c>
      <c r="D8" s="17" t="s">
        <v>4</v>
      </c>
      <c r="E8" s="17" t="s">
        <v>2</v>
      </c>
      <c r="F8" s="17" t="s">
        <v>3</v>
      </c>
      <c r="G8" s="17" t="s">
        <v>6</v>
      </c>
      <c r="H8" s="17" t="s">
        <v>15</v>
      </c>
      <c r="I8" s="17" t="s">
        <v>7</v>
      </c>
      <c r="J8" s="17" t="s">
        <v>8</v>
      </c>
      <c r="K8" s="17" t="s">
        <v>10</v>
      </c>
      <c r="L8" s="17" t="s">
        <v>17</v>
      </c>
      <c r="M8" s="17" t="s">
        <v>79</v>
      </c>
      <c r="N8" s="17" t="s">
        <v>72</v>
      </c>
      <c r="O8" s="17" t="s">
        <v>12</v>
      </c>
      <c r="P8" s="17" t="s">
        <v>80</v>
      </c>
      <c r="Q8" s="17" t="s">
        <v>82</v>
      </c>
      <c r="R8" s="17" t="s">
        <v>62</v>
      </c>
      <c r="S8" s="17" t="s">
        <v>83</v>
      </c>
      <c r="Y8" s="26">
        <f>SUM(AA7:AR7)</f>
        <v>1</v>
      </c>
      <c r="Z8" s="25" t="s">
        <v>86</v>
      </c>
    </row>
    <row r="9" spans="1:44" x14ac:dyDescent="0.2">
      <c r="A9" s="5" t="s">
        <v>0</v>
      </c>
      <c r="B9" s="8">
        <v>36</v>
      </c>
      <c r="C9" s="8">
        <v>35</v>
      </c>
      <c r="D9" s="8">
        <v>50</v>
      </c>
      <c r="E9" s="8">
        <v>77</v>
      </c>
      <c r="F9" s="8">
        <v>28</v>
      </c>
      <c r="G9" s="8">
        <v>1580</v>
      </c>
      <c r="H9" s="8">
        <v>1530</v>
      </c>
      <c r="I9" s="8">
        <v>1660</v>
      </c>
      <c r="J9" s="8">
        <v>18</v>
      </c>
      <c r="K9" s="8">
        <v>33</v>
      </c>
      <c r="L9" s="8">
        <v>1300</v>
      </c>
      <c r="M9" s="8">
        <v>1050</v>
      </c>
      <c r="N9" s="8">
        <v>750</v>
      </c>
      <c r="O9" s="8">
        <v>62</v>
      </c>
      <c r="P9" s="8">
        <v>850</v>
      </c>
      <c r="Q9" s="8">
        <v>1400</v>
      </c>
      <c r="R9" s="8">
        <v>40</v>
      </c>
      <c r="S9" s="8">
        <v>41</v>
      </c>
    </row>
    <row r="10" spans="1:44" x14ac:dyDescent="0.2">
      <c r="A10" s="19" t="s">
        <v>43</v>
      </c>
      <c r="B10" s="6">
        <f>IF($F$3=B8,$F$6,B11/B9)</f>
        <v>7.9</v>
      </c>
      <c r="C10" s="6">
        <f t="shared" ref="C10:R10" si="4">IF($F$3=C8,$F$6,C11/C9)</f>
        <v>8.3142428571428582</v>
      </c>
      <c r="D10" s="6">
        <f t="shared" si="4"/>
        <v>5.24146</v>
      </c>
      <c r="E10" s="6">
        <f t="shared" si="4"/>
        <v>4.7043279220779217</v>
      </c>
      <c r="F10" s="6">
        <f t="shared" si="4"/>
        <v>8.6149732142857154</v>
      </c>
      <c r="G10" s="6">
        <f t="shared" si="4"/>
        <v>0.19814311708860763</v>
      </c>
      <c r="H10" s="6">
        <f t="shared" si="4"/>
        <v>0.23300383986928108</v>
      </c>
      <c r="I10" s="6">
        <f t="shared" si="4"/>
        <v>0.22132530120481927</v>
      </c>
      <c r="J10" s="6">
        <f t="shared" si="4"/>
        <v>13.39991666666667</v>
      </c>
      <c r="K10" s="6">
        <f t="shared" si="4"/>
        <v>8.3235946969696979</v>
      </c>
      <c r="L10" s="6">
        <f t="shared" si="4"/>
        <v>0.19252048076923078</v>
      </c>
      <c r="M10" s="6">
        <f t="shared" si="4"/>
        <v>0.23042428571428575</v>
      </c>
      <c r="N10" s="6">
        <f t="shared" si="4"/>
        <v>0.32000716666666673</v>
      </c>
      <c r="O10" s="6">
        <f t="shared" si="4"/>
        <v>4.1157036290322591</v>
      </c>
      <c r="P10" s="6">
        <f t="shared" si="4"/>
        <v>0.2451313235294118</v>
      </c>
      <c r="Q10" s="6">
        <f t="shared" si="4"/>
        <v>0.2593901785714286</v>
      </c>
      <c r="R10" s="6">
        <f t="shared" si="4"/>
        <v>7.0835437500000014</v>
      </c>
      <c r="S10" s="6">
        <f>IF($F$3=S8,$F$6,S11/S9)</f>
        <v>6.274862804878051</v>
      </c>
      <c r="Y10" s="27" t="s">
        <v>85</v>
      </c>
      <c r="Z10" s="25"/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1</v>
      </c>
      <c r="AG10" s="28">
        <v>1</v>
      </c>
      <c r="AH10" s="28">
        <v>1</v>
      </c>
      <c r="AI10" s="28">
        <v>0</v>
      </c>
      <c r="AJ10" s="28">
        <v>0</v>
      </c>
      <c r="AK10" s="28">
        <v>1</v>
      </c>
      <c r="AL10" s="28">
        <v>1</v>
      </c>
      <c r="AM10" s="28">
        <v>1</v>
      </c>
      <c r="AN10" s="28">
        <v>0</v>
      </c>
      <c r="AO10" s="28">
        <v>1</v>
      </c>
      <c r="AP10" s="28">
        <v>1</v>
      </c>
      <c r="AQ10" s="28">
        <v>0</v>
      </c>
      <c r="AR10" s="28">
        <v>0</v>
      </c>
    </row>
    <row r="11" spans="1:44" x14ac:dyDescent="0.2">
      <c r="A11" s="5" t="s">
        <v>1</v>
      </c>
      <c r="B11" s="34">
        <f t="shared" ref="B11:R11" si="5">IF($F$3=B8,B9*B10,$AA$17+B25)</f>
        <v>284.40000000000003</v>
      </c>
      <c r="C11" s="34">
        <f t="shared" si="5"/>
        <v>290.99850000000004</v>
      </c>
      <c r="D11" s="34">
        <f t="shared" si="5"/>
        <v>262.07299999999998</v>
      </c>
      <c r="E11" s="34">
        <f t="shared" si="5"/>
        <v>362.23325</v>
      </c>
      <c r="F11" s="34">
        <f t="shared" si="5"/>
        <v>241.21925000000002</v>
      </c>
      <c r="G11" s="34">
        <f t="shared" si="5"/>
        <v>313.06612500000006</v>
      </c>
      <c r="H11" s="34">
        <f t="shared" si="5"/>
        <v>356.49587500000007</v>
      </c>
      <c r="I11" s="34">
        <f t="shared" si="5"/>
        <v>367.4</v>
      </c>
      <c r="J11" s="34">
        <f t="shared" si="5"/>
        <v>241.19850000000005</v>
      </c>
      <c r="K11" s="34">
        <f t="shared" si="5"/>
        <v>274.67862500000001</v>
      </c>
      <c r="L11" s="34">
        <f t="shared" si="5"/>
        <v>250.27662500000002</v>
      </c>
      <c r="M11" s="34">
        <f t="shared" si="5"/>
        <v>241.94550000000004</v>
      </c>
      <c r="N11" s="34">
        <f t="shared" si="5"/>
        <v>240.00537500000004</v>
      </c>
      <c r="O11" s="34">
        <f t="shared" si="5"/>
        <v>255.17362500000004</v>
      </c>
      <c r="P11" s="34">
        <f t="shared" si="5"/>
        <v>208.36162500000003</v>
      </c>
      <c r="Q11" s="34">
        <f t="shared" si="5"/>
        <v>363.14625000000001</v>
      </c>
      <c r="R11" s="34">
        <f t="shared" si="5"/>
        <v>283.34175000000005</v>
      </c>
      <c r="S11" s="34">
        <f>IF($F$3=S8,S9*S10,$AA$17+S25)</f>
        <v>257.26937500000008</v>
      </c>
      <c r="Y11" s="27" t="s">
        <v>88</v>
      </c>
      <c r="AA11">
        <f t="shared" ref="AA11:AQ11" si="6">IF(AA6+AA10=2,1,0)</f>
        <v>0</v>
      </c>
      <c r="AB11">
        <f t="shared" si="6"/>
        <v>0</v>
      </c>
      <c r="AC11">
        <f t="shared" si="6"/>
        <v>0</v>
      </c>
      <c r="AD11">
        <f t="shared" si="6"/>
        <v>0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0</v>
      </c>
      <c r="AI11">
        <f t="shared" si="6"/>
        <v>0</v>
      </c>
      <c r="AJ11">
        <f t="shared" si="6"/>
        <v>0</v>
      </c>
      <c r="AK11">
        <f t="shared" si="6"/>
        <v>0</v>
      </c>
      <c r="AL11">
        <f t="shared" si="6"/>
        <v>0</v>
      </c>
      <c r="AM11">
        <f t="shared" si="6"/>
        <v>0</v>
      </c>
      <c r="AN11">
        <f t="shared" si="6"/>
        <v>0</v>
      </c>
      <c r="AO11">
        <f t="shared" si="6"/>
        <v>0</v>
      </c>
      <c r="AP11">
        <f t="shared" si="6"/>
        <v>0</v>
      </c>
      <c r="AQ11">
        <f t="shared" si="6"/>
        <v>0</v>
      </c>
      <c r="AR11">
        <f>IF(AR6+AR10=2,1,0)</f>
        <v>0</v>
      </c>
    </row>
    <row r="12" spans="1:44" x14ac:dyDescent="0.2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Y12" s="26">
        <f>SUM(AA11:AR11)</f>
        <v>0</v>
      </c>
      <c r="Z12" s="25" t="s">
        <v>87</v>
      </c>
    </row>
    <row r="13" spans="1:44" x14ac:dyDescent="0.2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Y13" s="4"/>
      <c r="Z13" s="4"/>
    </row>
    <row r="14" spans="1:44" x14ac:dyDescent="0.2">
      <c r="A14" s="5" t="s">
        <v>45</v>
      </c>
      <c r="B14" s="9">
        <v>24</v>
      </c>
      <c r="C14" s="9">
        <v>31.5</v>
      </c>
      <c r="D14" s="9">
        <v>20.93</v>
      </c>
      <c r="E14" s="9">
        <v>68.08</v>
      </c>
      <c r="F14" s="9">
        <v>62.4</v>
      </c>
      <c r="G14" s="9">
        <v>35.909999999999997</v>
      </c>
      <c r="H14" s="9">
        <v>54.36</v>
      </c>
      <c r="I14" s="9">
        <v>74</v>
      </c>
      <c r="J14" s="9">
        <v>24</v>
      </c>
      <c r="K14" s="9">
        <v>60</v>
      </c>
      <c r="L14" s="9">
        <v>21</v>
      </c>
      <c r="M14" s="9">
        <v>11.75</v>
      </c>
      <c r="N14" s="9">
        <v>11.27</v>
      </c>
      <c r="O14" s="9">
        <v>20</v>
      </c>
      <c r="P14" s="9">
        <v>25</v>
      </c>
      <c r="Q14" s="9">
        <v>84</v>
      </c>
      <c r="R14" s="9">
        <v>13.5</v>
      </c>
      <c r="S14" s="9">
        <v>13.2</v>
      </c>
      <c r="AA14" t="s">
        <v>16</v>
      </c>
    </row>
    <row r="15" spans="1:44" x14ac:dyDescent="0.2">
      <c r="A15" s="5" t="s">
        <v>46</v>
      </c>
      <c r="B15" s="10">
        <v>36</v>
      </c>
      <c r="C15" s="10">
        <v>36</v>
      </c>
      <c r="D15" s="10">
        <v>29.4</v>
      </c>
      <c r="E15" s="10">
        <v>36.4</v>
      </c>
      <c r="F15" s="10">
        <v>32.799999999999997</v>
      </c>
      <c r="G15" s="10">
        <v>44.9</v>
      </c>
      <c r="H15" s="10">
        <v>48.1</v>
      </c>
      <c r="I15" s="10">
        <v>28</v>
      </c>
      <c r="J15" s="10">
        <v>36.299999999999997</v>
      </c>
      <c r="K15" s="10">
        <v>47.6</v>
      </c>
      <c r="L15" s="10">
        <v>47.1</v>
      </c>
      <c r="M15" s="10">
        <v>23</v>
      </c>
      <c r="N15" s="10">
        <v>29.6</v>
      </c>
      <c r="O15" s="10">
        <v>12.9</v>
      </c>
      <c r="P15" s="10">
        <v>21.8</v>
      </c>
      <c r="Q15" s="10">
        <v>56.2</v>
      </c>
      <c r="R15" s="10">
        <v>31.7</v>
      </c>
      <c r="S15" s="10">
        <v>10</v>
      </c>
      <c r="AA15">
        <f t="shared" ref="AA15:AR15" si="7">IF($F$3=B8,B27,0)</f>
        <v>90.574250000000035</v>
      </c>
      <c r="AB15">
        <f t="shared" si="7"/>
        <v>0</v>
      </c>
      <c r="AC15">
        <f t="shared" si="7"/>
        <v>0</v>
      </c>
      <c r="AD15">
        <f t="shared" si="7"/>
        <v>0</v>
      </c>
      <c r="AE15">
        <f t="shared" si="7"/>
        <v>0</v>
      </c>
      <c r="AF15">
        <f t="shared" si="7"/>
        <v>0</v>
      </c>
      <c r="AG15">
        <f t="shared" si="7"/>
        <v>0</v>
      </c>
      <c r="AH15">
        <f t="shared" si="7"/>
        <v>0</v>
      </c>
      <c r="AI15">
        <f t="shared" si="7"/>
        <v>0</v>
      </c>
      <c r="AJ15">
        <f t="shared" si="7"/>
        <v>0</v>
      </c>
      <c r="AK15">
        <f t="shared" si="7"/>
        <v>0</v>
      </c>
      <c r="AL15">
        <f t="shared" si="7"/>
        <v>0</v>
      </c>
      <c r="AM15">
        <f t="shared" si="7"/>
        <v>0</v>
      </c>
      <c r="AN15">
        <f t="shared" si="7"/>
        <v>0</v>
      </c>
      <c r="AO15">
        <f t="shared" si="7"/>
        <v>0</v>
      </c>
      <c r="AP15">
        <f t="shared" si="7"/>
        <v>0</v>
      </c>
      <c r="AQ15">
        <f t="shared" si="7"/>
        <v>0</v>
      </c>
      <c r="AR15">
        <f t="shared" si="7"/>
        <v>0</v>
      </c>
    </row>
    <row r="16" spans="1:44" x14ac:dyDescent="0.2">
      <c r="A16" s="5" t="s">
        <v>47</v>
      </c>
      <c r="B16" s="10">
        <v>6.5</v>
      </c>
      <c r="C16" s="10">
        <v>6.5</v>
      </c>
      <c r="D16" s="10">
        <v>6.5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3</v>
      </c>
      <c r="L16" s="10">
        <v>16</v>
      </c>
      <c r="M16" s="10">
        <v>18</v>
      </c>
      <c r="N16" s="10">
        <v>0</v>
      </c>
      <c r="O16" s="10">
        <v>0</v>
      </c>
      <c r="P16" s="10">
        <v>0</v>
      </c>
      <c r="Q16" s="10">
        <v>36</v>
      </c>
      <c r="R16" s="10">
        <v>10</v>
      </c>
      <c r="S16" s="10">
        <v>0</v>
      </c>
      <c r="AA16" t="s">
        <v>14</v>
      </c>
    </row>
    <row r="17" spans="1:31" x14ac:dyDescent="0.2">
      <c r="A17" s="5" t="s">
        <v>48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5</v>
      </c>
      <c r="H17" s="10">
        <v>10</v>
      </c>
      <c r="I17" s="10">
        <v>0</v>
      </c>
      <c r="J17" s="10">
        <v>0</v>
      </c>
      <c r="K17" s="10">
        <v>6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AA17">
        <f>SUM(AA15:AR15)</f>
        <v>90.574250000000035</v>
      </c>
    </row>
    <row r="18" spans="1:31" x14ac:dyDescent="0.2">
      <c r="A18" s="5" t="s">
        <v>49</v>
      </c>
      <c r="B18" s="10">
        <v>71.709999999999994</v>
      </c>
      <c r="C18" s="10">
        <v>69.19</v>
      </c>
      <c r="D18" s="10">
        <v>58.26</v>
      </c>
      <c r="E18" s="10">
        <v>78.099999999999994</v>
      </c>
      <c r="F18" s="10">
        <v>3.2</v>
      </c>
      <c r="G18" s="10">
        <v>61.18</v>
      </c>
      <c r="H18" s="10">
        <v>58.64</v>
      </c>
      <c r="I18" s="10">
        <v>107.31</v>
      </c>
      <c r="J18" s="10">
        <v>34.79</v>
      </c>
      <c r="K18" s="10">
        <v>9.07</v>
      </c>
      <c r="L18" s="10">
        <v>6.05</v>
      </c>
      <c r="M18" s="10">
        <v>35.43</v>
      </c>
      <c r="N18" s="10">
        <v>32.1</v>
      </c>
      <c r="O18" s="10">
        <v>63.42</v>
      </c>
      <c r="P18" s="10">
        <v>22.02</v>
      </c>
      <c r="Q18" s="10">
        <v>22.04</v>
      </c>
      <c r="R18" s="10">
        <v>81.81</v>
      </c>
      <c r="S18" s="10">
        <v>84.34</v>
      </c>
    </row>
    <row r="19" spans="1:31" x14ac:dyDescent="0.2">
      <c r="A19" s="5" t="s">
        <v>50</v>
      </c>
      <c r="B19" s="10">
        <v>5.5</v>
      </c>
      <c r="C19" s="10">
        <v>7</v>
      </c>
      <c r="D19" s="10">
        <v>5.5</v>
      </c>
      <c r="E19" s="10">
        <v>11</v>
      </c>
      <c r="F19" s="10">
        <v>6.5</v>
      </c>
      <c r="G19" s="10">
        <v>7.5</v>
      </c>
      <c r="H19" s="10">
        <v>17</v>
      </c>
      <c r="I19" s="10">
        <v>11.5</v>
      </c>
      <c r="J19" s="10">
        <v>11.5</v>
      </c>
      <c r="K19" s="10">
        <v>7.5</v>
      </c>
      <c r="L19" s="10">
        <v>9.5</v>
      </c>
      <c r="M19" s="10">
        <v>15</v>
      </c>
      <c r="N19" s="10">
        <v>25.5</v>
      </c>
      <c r="O19" s="10">
        <v>12.5</v>
      </c>
      <c r="P19" s="10">
        <v>7.5</v>
      </c>
      <c r="Q19" s="10">
        <v>9.5</v>
      </c>
      <c r="R19" s="10">
        <v>5.5</v>
      </c>
      <c r="S19" s="10">
        <v>11</v>
      </c>
      <c r="AA19" s="29" t="s">
        <v>89</v>
      </c>
      <c r="AE19" s="30">
        <v>7.4999999999999997E-2</v>
      </c>
    </row>
    <row r="20" spans="1:31" x14ac:dyDescent="0.2">
      <c r="A20" s="5" t="s">
        <v>51</v>
      </c>
      <c r="B20" s="10">
        <v>17.22</v>
      </c>
      <c r="C20" s="10">
        <v>17.13</v>
      </c>
      <c r="D20" s="10">
        <v>18.420000000000002</v>
      </c>
      <c r="E20" s="10">
        <v>23.29</v>
      </c>
      <c r="F20" s="10">
        <v>17.43</v>
      </c>
      <c r="G20" s="10">
        <v>19.07</v>
      </c>
      <c r="H20" s="10">
        <v>18.940000000000001</v>
      </c>
      <c r="I20" s="10">
        <v>18.72</v>
      </c>
      <c r="J20" s="10">
        <v>17.93</v>
      </c>
      <c r="K20" s="10">
        <v>18.52</v>
      </c>
      <c r="L20" s="10">
        <v>21.74</v>
      </c>
      <c r="M20" s="10">
        <v>16.36</v>
      </c>
      <c r="N20" s="10">
        <v>18.11</v>
      </c>
      <c r="O20" s="10">
        <v>21.77</v>
      </c>
      <c r="P20" s="10">
        <v>17.53</v>
      </c>
      <c r="Q20" s="10">
        <v>22.49</v>
      </c>
      <c r="R20" s="10">
        <v>17.260000000000002</v>
      </c>
      <c r="S20" s="10">
        <v>17</v>
      </c>
    </row>
    <row r="21" spans="1:31" x14ac:dyDescent="0.2">
      <c r="A21" s="5" t="s">
        <v>52</v>
      </c>
      <c r="B21" s="10">
        <v>17.14</v>
      </c>
      <c r="C21" s="10">
        <v>17.11</v>
      </c>
      <c r="D21" s="10">
        <v>17.54</v>
      </c>
      <c r="E21" s="10">
        <v>20.82</v>
      </c>
      <c r="F21" s="10">
        <v>17.62</v>
      </c>
      <c r="G21" s="10">
        <v>18.55</v>
      </c>
      <c r="H21" s="10">
        <v>18.5</v>
      </c>
      <c r="I21" s="10">
        <v>18.54</v>
      </c>
      <c r="J21" s="10">
        <v>18.91</v>
      </c>
      <c r="K21" s="10">
        <v>19.510000000000002</v>
      </c>
      <c r="L21" s="10">
        <v>22.79</v>
      </c>
      <c r="M21" s="10">
        <v>17.61</v>
      </c>
      <c r="N21" s="10">
        <v>18.7</v>
      </c>
      <c r="O21" s="10">
        <v>19.309999999999999</v>
      </c>
      <c r="P21" s="10">
        <v>17.93</v>
      </c>
      <c r="Q21" s="10">
        <v>23.74</v>
      </c>
      <c r="R21" s="10">
        <v>17.28</v>
      </c>
      <c r="S21" s="10">
        <v>16.38</v>
      </c>
    </row>
    <row r="22" spans="1:31" x14ac:dyDescent="0.2">
      <c r="A22" s="5" t="s">
        <v>58</v>
      </c>
      <c r="B22" s="10">
        <v>0</v>
      </c>
      <c r="C22" s="10">
        <v>0</v>
      </c>
      <c r="D22" s="10">
        <v>0</v>
      </c>
      <c r="E22" s="10">
        <v>15.4</v>
      </c>
      <c r="F22" s="10">
        <v>0</v>
      </c>
      <c r="G22" s="10">
        <v>4.59</v>
      </c>
      <c r="H22" s="10">
        <v>4.0199999999999996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</row>
    <row r="23" spans="1:31" x14ac:dyDescent="0.2">
      <c r="A23" s="5" t="s">
        <v>53</v>
      </c>
      <c r="B23" s="10">
        <v>8.75</v>
      </c>
      <c r="C23" s="10">
        <v>8.75</v>
      </c>
      <c r="D23" s="10">
        <v>8.75</v>
      </c>
      <c r="E23" s="10">
        <v>8.75</v>
      </c>
      <c r="F23" s="10">
        <v>5.25</v>
      </c>
      <c r="G23" s="10">
        <v>17.75</v>
      </c>
      <c r="H23" s="10">
        <v>26.75</v>
      </c>
      <c r="I23" s="10">
        <v>8.75</v>
      </c>
      <c r="J23" s="10">
        <v>1.75</v>
      </c>
      <c r="K23" s="10">
        <v>6.25</v>
      </c>
      <c r="L23" s="10">
        <v>9.75</v>
      </c>
      <c r="M23" s="10">
        <v>8.75</v>
      </c>
      <c r="N23" s="10">
        <v>8.75</v>
      </c>
      <c r="O23" s="10">
        <v>8.75</v>
      </c>
      <c r="P23" s="10">
        <v>1.75</v>
      </c>
      <c r="Q23" s="10">
        <v>8.75</v>
      </c>
      <c r="R23" s="10">
        <v>8.75</v>
      </c>
      <c r="S23" s="10">
        <v>8.75</v>
      </c>
    </row>
    <row r="24" spans="1:31" x14ac:dyDescent="0.2">
      <c r="A24" s="5" t="s">
        <v>54</v>
      </c>
      <c r="B24" s="18">
        <f>SUM(B14:B23)*$AE$19*6/12</f>
        <v>7.0057499999999999</v>
      </c>
      <c r="C24" s="18">
        <f t="shared" ref="C24:R24" si="8">SUM(C14:C23)*$AE$19*6/12</f>
        <v>7.2442500000000001</v>
      </c>
      <c r="D24" s="18">
        <f t="shared" si="8"/>
        <v>6.1987499999999995</v>
      </c>
      <c r="E24" s="18">
        <f t="shared" si="8"/>
        <v>9.8189999999999991</v>
      </c>
      <c r="F24" s="18">
        <f t="shared" si="8"/>
        <v>5.4449999999999994</v>
      </c>
      <c r="G24" s="18">
        <f t="shared" si="8"/>
        <v>8.041875000000001</v>
      </c>
      <c r="H24" s="18">
        <f t="shared" si="8"/>
        <v>9.6116250000000019</v>
      </c>
      <c r="I24" s="18">
        <f t="shared" si="8"/>
        <v>10.005749999999999</v>
      </c>
      <c r="J24" s="18">
        <f t="shared" si="8"/>
        <v>5.4442500000000003</v>
      </c>
      <c r="K24" s="18">
        <f t="shared" si="8"/>
        <v>6.654374999999999</v>
      </c>
      <c r="L24" s="18">
        <f t="shared" si="8"/>
        <v>5.7723749999999994</v>
      </c>
      <c r="M24" s="18">
        <f t="shared" si="8"/>
        <v>5.4712500000000004</v>
      </c>
      <c r="N24" s="18">
        <f t="shared" si="8"/>
        <v>5.4011249999999995</v>
      </c>
      <c r="O24" s="18">
        <f t="shared" si="8"/>
        <v>5.9493749999999999</v>
      </c>
      <c r="P24" s="18">
        <f t="shared" si="8"/>
        <v>4.2573749999999997</v>
      </c>
      <c r="Q24" s="18">
        <f t="shared" si="8"/>
        <v>9.8520000000000003</v>
      </c>
      <c r="R24" s="18">
        <f t="shared" si="8"/>
        <v>6.9674999999999985</v>
      </c>
      <c r="S24" s="18">
        <f>SUM(S14:S23)*$AE$19*6/12</f>
        <v>6.0251250000000001</v>
      </c>
    </row>
    <row r="25" spans="1:31" x14ac:dyDescent="0.2">
      <c r="A25" s="5" t="s">
        <v>55</v>
      </c>
      <c r="B25" s="35">
        <f t="shared" ref="B25:R25" si="9">SUM(B14:B24)</f>
        <v>193.82575</v>
      </c>
      <c r="C25" s="35">
        <f t="shared" si="9"/>
        <v>200.42425</v>
      </c>
      <c r="D25" s="35">
        <f t="shared" si="9"/>
        <v>171.49874999999997</v>
      </c>
      <c r="E25" s="35">
        <f t="shared" si="9"/>
        <v>271.65899999999999</v>
      </c>
      <c r="F25" s="35">
        <f t="shared" si="9"/>
        <v>150.64499999999998</v>
      </c>
      <c r="G25" s="35">
        <f t="shared" si="9"/>
        <v>222.49187500000002</v>
      </c>
      <c r="H25" s="35">
        <f t="shared" si="9"/>
        <v>265.92162500000006</v>
      </c>
      <c r="I25" s="35">
        <f t="shared" si="9"/>
        <v>276.82574999999997</v>
      </c>
      <c r="J25" s="35">
        <f t="shared" si="9"/>
        <v>150.62425000000002</v>
      </c>
      <c r="K25" s="35">
        <f t="shared" si="9"/>
        <v>184.10437499999998</v>
      </c>
      <c r="L25" s="35">
        <f t="shared" si="9"/>
        <v>159.70237499999999</v>
      </c>
      <c r="M25" s="35">
        <f t="shared" si="9"/>
        <v>151.37125</v>
      </c>
      <c r="N25" s="35">
        <f t="shared" si="9"/>
        <v>149.43112500000001</v>
      </c>
      <c r="O25" s="35">
        <f t="shared" si="9"/>
        <v>164.59937500000001</v>
      </c>
      <c r="P25" s="35">
        <f t="shared" si="9"/>
        <v>117.787375</v>
      </c>
      <c r="Q25" s="35">
        <f t="shared" si="9"/>
        <v>272.572</v>
      </c>
      <c r="R25" s="35">
        <f t="shared" si="9"/>
        <v>192.76749999999998</v>
      </c>
      <c r="S25" s="35">
        <f>SUM(S14:S24)</f>
        <v>166.69512500000002</v>
      </c>
    </row>
    <row r="26" spans="1:31" x14ac:dyDescent="0.2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31" x14ac:dyDescent="0.2">
      <c r="A27" s="5" t="s">
        <v>56</v>
      </c>
      <c r="B27" s="34">
        <f t="shared" ref="B27:R27" si="10">B11-B25</f>
        <v>90.574250000000035</v>
      </c>
      <c r="C27" s="34">
        <f t="shared" si="10"/>
        <v>90.574250000000035</v>
      </c>
      <c r="D27" s="34">
        <f t="shared" si="10"/>
        <v>90.574250000000006</v>
      </c>
      <c r="E27" s="34">
        <f t="shared" si="10"/>
        <v>90.574250000000006</v>
      </c>
      <c r="F27" s="34">
        <f t="shared" si="10"/>
        <v>90.574250000000035</v>
      </c>
      <c r="G27" s="34">
        <f t="shared" si="10"/>
        <v>90.574250000000035</v>
      </c>
      <c r="H27" s="34">
        <f t="shared" si="10"/>
        <v>90.574250000000006</v>
      </c>
      <c r="I27" s="34">
        <f t="shared" si="10"/>
        <v>90.574250000000006</v>
      </c>
      <c r="J27" s="34">
        <f t="shared" si="10"/>
        <v>90.574250000000035</v>
      </c>
      <c r="K27" s="34">
        <f t="shared" si="10"/>
        <v>90.574250000000035</v>
      </c>
      <c r="L27" s="34">
        <f t="shared" si="10"/>
        <v>90.574250000000035</v>
      </c>
      <c r="M27" s="34">
        <f t="shared" si="10"/>
        <v>90.574250000000035</v>
      </c>
      <c r="N27" s="34">
        <f t="shared" si="10"/>
        <v>90.574250000000035</v>
      </c>
      <c r="O27" s="34">
        <f t="shared" si="10"/>
        <v>90.574250000000035</v>
      </c>
      <c r="P27" s="34">
        <f t="shared" si="10"/>
        <v>90.574250000000035</v>
      </c>
      <c r="Q27" s="34">
        <f t="shared" si="10"/>
        <v>90.574250000000006</v>
      </c>
      <c r="R27" s="34">
        <f t="shared" si="10"/>
        <v>90.574250000000063</v>
      </c>
      <c r="S27" s="34">
        <f>S11-S25</f>
        <v>90.574250000000063</v>
      </c>
    </row>
    <row r="28" spans="1:31" x14ac:dyDescent="0.2">
      <c r="A28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31" x14ac:dyDescent="0.2">
      <c r="A30" s="2" t="s">
        <v>19</v>
      </c>
    </row>
    <row r="31" spans="1:31" x14ac:dyDescent="0.2">
      <c r="A31" t="s">
        <v>20</v>
      </c>
    </row>
  </sheetData>
  <sheetProtection sheet="1" objects="1" scenarios="1"/>
  <conditionalFormatting sqref="B8:M8">
    <cfRule type="cellIs" dxfId="22" priority="11" stopIfTrue="1" operator="equal">
      <formula>$F$3</formula>
    </cfRule>
  </conditionalFormatting>
  <conditionalFormatting sqref="F7:J7">
    <cfRule type="cellIs" dxfId="21" priority="12" stopIfTrue="1" operator="equal">
      <formula>1</formula>
    </cfRule>
  </conditionalFormatting>
  <conditionalFormatting sqref="M8:R8">
    <cfRule type="cellIs" dxfId="20" priority="10" stopIfTrue="1" operator="equal">
      <formula>$F$3</formula>
    </cfRule>
  </conditionalFormatting>
  <conditionalFormatting sqref="B10">
    <cfRule type="expression" dxfId="19" priority="9">
      <formula>AA10=1</formula>
    </cfRule>
    <cfRule type="expression" dxfId="18" priority="13" stopIfTrue="1">
      <formula>AA6=1</formula>
    </cfRule>
  </conditionalFormatting>
  <conditionalFormatting sqref="F4">
    <cfRule type="expression" dxfId="17" priority="8" stopIfTrue="1">
      <formula>$Y$12=1</formula>
    </cfRule>
  </conditionalFormatting>
  <conditionalFormatting sqref="F5">
    <cfRule type="expression" dxfId="16" priority="7" stopIfTrue="1">
      <formula>$Y$12=1</formula>
    </cfRule>
  </conditionalFormatting>
  <conditionalFormatting sqref="F6">
    <cfRule type="expression" dxfId="15" priority="6" stopIfTrue="1">
      <formula>$Y$12=1</formula>
    </cfRule>
  </conditionalFormatting>
  <conditionalFormatting sqref="C10:R10">
    <cfRule type="expression" dxfId="14" priority="4">
      <formula>AB10=1</formula>
    </cfRule>
    <cfRule type="expression" dxfId="13" priority="5" stopIfTrue="1">
      <formula>AB6=1</formula>
    </cfRule>
  </conditionalFormatting>
  <conditionalFormatting sqref="S8">
    <cfRule type="cellIs" dxfId="12" priority="3" stopIfTrue="1" operator="equal">
      <formula>$F$3</formula>
    </cfRule>
  </conditionalFormatting>
  <conditionalFormatting sqref="S10">
    <cfRule type="expression" dxfId="11" priority="1">
      <formula>AR10=1</formula>
    </cfRule>
    <cfRule type="expression" dxfId="10" priority="2" stopIfTrue="1">
      <formula>AR6=1</formula>
    </cfRule>
  </conditionalFormatting>
  <dataValidations count="1">
    <dataValidation type="list" allowBlank="1" showInputMessage="1" showErrorMessage="1" sqref="F3" xr:uid="{00000000-0002-0000-0800-000000000000}">
      <formula1>$B$8:$S$8</formula1>
    </dataValidation>
  </dataValidations>
  <pageMargins left="0.5" right="0.25" top="1" bottom="1" header="0.5" footer="0.5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Intro</vt:lpstr>
      <vt:lpstr>South Valley</vt:lpstr>
      <vt:lpstr>North Valley</vt:lpstr>
      <vt:lpstr>South East</vt:lpstr>
      <vt:lpstr>North East</vt:lpstr>
      <vt:lpstr>East Cent.</vt:lpstr>
      <vt:lpstr>South Cent.</vt:lpstr>
      <vt:lpstr>North Cent.</vt:lpstr>
      <vt:lpstr>South West</vt:lpstr>
      <vt:lpstr>North West</vt:lpstr>
      <vt:lpstr>'East Cent.'!EC_Crops</vt:lpstr>
      <vt:lpstr>'North Cent.'!NC_Crops</vt:lpstr>
      <vt:lpstr>'North East'!NE_Crops</vt:lpstr>
      <vt:lpstr>'North Valley'!NV_Crops</vt:lpstr>
      <vt:lpstr>NW_Crops</vt:lpstr>
      <vt:lpstr>'East Cent.'!Print_Area</vt:lpstr>
      <vt:lpstr>Intro!Print_Area</vt:lpstr>
      <vt:lpstr>'North Cent.'!Print_Area</vt:lpstr>
      <vt:lpstr>'North East'!Print_Area</vt:lpstr>
      <vt:lpstr>'North Valley'!Print_Area</vt:lpstr>
      <vt:lpstr>'North West'!Print_Area</vt:lpstr>
      <vt:lpstr>'South Cent.'!Print_Area</vt:lpstr>
      <vt:lpstr>'South East'!Print_Area</vt:lpstr>
      <vt:lpstr>'South Valley'!Print_Area</vt:lpstr>
      <vt:lpstr>'South West'!Print_Area</vt:lpstr>
      <vt:lpstr>'South Cent.'!SC_Crops</vt:lpstr>
      <vt:lpstr>'South East'!SE_Crops</vt:lpstr>
      <vt:lpstr>'South Valley'!SV_Crops</vt:lpstr>
      <vt:lpstr>'South West'!SW_Crops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Dwight.Aakre</dc:creator>
  <cp:lastModifiedBy>Ronald Haugen</cp:lastModifiedBy>
  <cp:lastPrinted>2013-12-20T17:32:12Z</cp:lastPrinted>
  <dcterms:created xsi:type="dcterms:W3CDTF">2006-10-10T14:01:20Z</dcterms:created>
  <dcterms:modified xsi:type="dcterms:W3CDTF">2023-02-07T20:16:40Z</dcterms:modified>
</cp:coreProperties>
</file>