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dusbpos-my.sharepoint.com/personal/paulann_haakenson_ndus_edu/Documents/Documents/Ron/Excel/"/>
    </mc:Choice>
  </mc:AlternateContent>
  <xr:revisionPtr revIDLastSave="1" documentId="8_{BB3554CB-FC22-4132-BBAF-35724BBB0BAC}" xr6:coauthVersionLast="47" xr6:coauthVersionMax="47" xr10:uidLastSave="{23C5C582-9163-4D47-B4E7-38706AC9EFB3}"/>
  <bookViews>
    <workbookView xWindow="-28920" yWindow="-90" windowWidth="29040" windowHeight="15720" tabRatio="782" activeTab="1" xr2:uid="{00000000-000D-0000-FFFF-FFFF00000000}"/>
  </bookViews>
  <sheets>
    <sheet name="Intro" sheetId="21" r:id="rId1"/>
    <sheet name="South Valley" sheetId="41" r:id="rId2"/>
    <sheet name="North Valley" sheetId="40" r:id="rId3"/>
    <sheet name="South East" sheetId="39" r:id="rId4"/>
    <sheet name="North East" sheetId="38" r:id="rId5"/>
    <sheet name="East Cent." sheetId="37" r:id="rId6"/>
    <sheet name="South Cent." sheetId="35" r:id="rId7"/>
    <sheet name="North Cent." sheetId="36" r:id="rId8"/>
    <sheet name="South West" sheetId="34" r:id="rId9"/>
    <sheet name="North West" sheetId="15" r:id="rId10"/>
  </sheets>
  <definedNames>
    <definedName name="EC_Crops" localSheetId="5">'East Cent.'!$B$8:$R$8</definedName>
    <definedName name="NC_Crops" localSheetId="7">'North Cent.'!$B$8:$S$8</definedName>
    <definedName name="NE_Crops" localSheetId="4">'North East'!$B$8:$Q$8</definedName>
    <definedName name="NV_Crops" localSheetId="2">'North Valley'!$B$8:$O$8</definedName>
    <definedName name="NW_Crops">'North West'!$B$8:$R$8</definedName>
    <definedName name="_xlnm.Print_Area" localSheetId="5">'East Cent.'!$A$1:$L$33</definedName>
    <definedName name="_xlnm.Print_Area" localSheetId="0">Intro!$B$1:$K$32</definedName>
    <definedName name="_xlnm.Print_Area" localSheetId="7">'North Cent.'!$A$1:$L$33</definedName>
    <definedName name="_xlnm.Print_Area" localSheetId="4">'North East'!$A$1:$L$33</definedName>
    <definedName name="_xlnm.Print_Area" localSheetId="2">'North Valley'!$A$1:$L$33</definedName>
    <definedName name="_xlnm.Print_Area" localSheetId="9">'North West'!$A$1:$L$33</definedName>
    <definedName name="_xlnm.Print_Area" localSheetId="6">'South Cent.'!$A$1:$L$33</definedName>
    <definedName name="_xlnm.Print_Area" localSheetId="3">'South East'!$A$1:$L$33</definedName>
    <definedName name="_xlnm.Print_Area" localSheetId="1">'South Valley'!$A$1:$J$33</definedName>
    <definedName name="_xlnm.Print_Area" localSheetId="8">'South West'!$A$1:$L$33</definedName>
    <definedName name="SC_Crops" localSheetId="6">'South Cent.'!$B$8:$S$8</definedName>
    <definedName name="SE_Crops" localSheetId="3">'South East'!$B$8:$P$8</definedName>
    <definedName name="SV_Crops" localSheetId="1">'South Valley'!$B$8:$J$8</definedName>
    <definedName name="SW_Crops" localSheetId="8">'South West'!$B$8:$S$8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4" i="34" l="1"/>
  <c r="AL4" i="34"/>
  <c r="AN6" i="35"/>
  <c r="AN11" i="35" s="1"/>
  <c r="AN4" i="35"/>
  <c r="N24" i="35"/>
  <c r="N25" i="35" s="1"/>
  <c r="AN7" i="35" l="1"/>
  <c r="J24" i="41" l="1"/>
  <c r="J25" i="41" s="1"/>
  <c r="I24" i="41"/>
  <c r="I25" i="41" s="1"/>
  <c r="H24" i="41"/>
  <c r="H25" i="41" s="1"/>
  <c r="G24" i="41"/>
  <c r="G25" i="41" s="1"/>
  <c r="F24" i="41"/>
  <c r="F25" i="41" s="1"/>
  <c r="E24" i="41"/>
  <c r="E25" i="41" s="1"/>
  <c r="D24" i="41"/>
  <c r="D25" i="41" s="1"/>
  <c r="C24" i="41"/>
  <c r="C25" i="41" s="1"/>
  <c r="B24" i="41"/>
  <c r="B25" i="41" s="1"/>
  <c r="AH15" i="41"/>
  <c r="AF15" i="41"/>
  <c r="AE15" i="41"/>
  <c r="AI6" i="41"/>
  <c r="AI11" i="41" s="1"/>
  <c r="AH6" i="41"/>
  <c r="AH7" i="41" s="1"/>
  <c r="AG6" i="41"/>
  <c r="AG7" i="41" s="1"/>
  <c r="AF6" i="41"/>
  <c r="AF11" i="41" s="1"/>
  <c r="AE6" i="41"/>
  <c r="AE7" i="41" s="1"/>
  <c r="AD6" i="41"/>
  <c r="AD7" i="41" s="1"/>
  <c r="AC6" i="41"/>
  <c r="AC7" i="41" s="1"/>
  <c r="AB6" i="41"/>
  <c r="AB7" i="41" s="1"/>
  <c r="AA6" i="41"/>
  <c r="AA11" i="41" s="1"/>
  <c r="F6" i="41"/>
  <c r="C6" i="41"/>
  <c r="AI4" i="41"/>
  <c r="AH4" i="41"/>
  <c r="AG4" i="41"/>
  <c r="AF4" i="41"/>
  <c r="AE4" i="41"/>
  <c r="AD4" i="41"/>
  <c r="AC4" i="41"/>
  <c r="AB4" i="41"/>
  <c r="AA4" i="41"/>
  <c r="C4" i="41"/>
  <c r="O24" i="40"/>
  <c r="O25" i="40" s="1"/>
  <c r="N24" i="40"/>
  <c r="N25" i="40" s="1"/>
  <c r="M24" i="40"/>
  <c r="M25" i="40" s="1"/>
  <c r="L24" i="40"/>
  <c r="L25" i="40" s="1"/>
  <c r="K24" i="40"/>
  <c r="K25" i="40" s="1"/>
  <c r="J24" i="40"/>
  <c r="J25" i="40" s="1"/>
  <c r="I24" i="40"/>
  <c r="I25" i="40" s="1"/>
  <c r="H24" i="40"/>
  <c r="H25" i="40" s="1"/>
  <c r="G24" i="40"/>
  <c r="G25" i="40" s="1"/>
  <c r="F24" i="40"/>
  <c r="F25" i="40" s="1"/>
  <c r="E24" i="40"/>
  <c r="E25" i="40" s="1"/>
  <c r="D24" i="40"/>
  <c r="D25" i="40" s="1"/>
  <c r="C24" i="40"/>
  <c r="C25" i="40" s="1"/>
  <c r="B24" i="40"/>
  <c r="B25" i="40" s="1"/>
  <c r="AM15" i="40"/>
  <c r="AL15" i="40"/>
  <c r="AJ15" i="40"/>
  <c r="AG15" i="40"/>
  <c r="AF15" i="40"/>
  <c r="AN6" i="40"/>
  <c r="AN7" i="40" s="1"/>
  <c r="AM6" i="40"/>
  <c r="AM7" i="40" s="1"/>
  <c r="AL6" i="40"/>
  <c r="AL7" i="40" s="1"/>
  <c r="AK6" i="40"/>
  <c r="AK11" i="40" s="1"/>
  <c r="AJ6" i="40"/>
  <c r="AJ7" i="40" s="1"/>
  <c r="AI6" i="40"/>
  <c r="AI11" i="40" s="1"/>
  <c r="AH6" i="40"/>
  <c r="AH7" i="40" s="1"/>
  <c r="AG6" i="40"/>
  <c r="AG11" i="40" s="1"/>
  <c r="AF6" i="40"/>
  <c r="AF11" i="40" s="1"/>
  <c r="AE6" i="40"/>
  <c r="AE7" i="40" s="1"/>
  <c r="AD6" i="40"/>
  <c r="AD7" i="40" s="1"/>
  <c r="AC6" i="40"/>
  <c r="AC11" i="40" s="1"/>
  <c r="AB6" i="40"/>
  <c r="AB7" i="40" s="1"/>
  <c r="AA6" i="40"/>
  <c r="AA7" i="40" s="1"/>
  <c r="F6" i="40"/>
  <c r="C6" i="40"/>
  <c r="AN4" i="40"/>
  <c r="AM4" i="40"/>
  <c r="AL4" i="40"/>
  <c r="AK4" i="40"/>
  <c r="AJ4" i="40"/>
  <c r="AI4" i="40"/>
  <c r="AH4" i="40"/>
  <c r="AG4" i="40"/>
  <c r="AF4" i="40"/>
  <c r="AE4" i="40"/>
  <c r="AD4" i="40"/>
  <c r="AC4" i="40"/>
  <c r="AB4" i="40"/>
  <c r="AA4" i="40"/>
  <c r="C4" i="40"/>
  <c r="P24" i="39"/>
  <c r="P25" i="39" s="1"/>
  <c r="O24" i="39"/>
  <c r="O25" i="39" s="1"/>
  <c r="N24" i="39"/>
  <c r="N25" i="39" s="1"/>
  <c r="M24" i="39"/>
  <c r="M25" i="39" s="1"/>
  <c r="L24" i="39"/>
  <c r="L25" i="39" s="1"/>
  <c r="K24" i="39"/>
  <c r="K25" i="39" s="1"/>
  <c r="J24" i="39"/>
  <c r="J25" i="39" s="1"/>
  <c r="I24" i="39"/>
  <c r="I25" i="39" s="1"/>
  <c r="H24" i="39"/>
  <c r="H25" i="39" s="1"/>
  <c r="G24" i="39"/>
  <c r="G25" i="39" s="1"/>
  <c r="F24" i="39"/>
  <c r="F25" i="39" s="1"/>
  <c r="E24" i="39"/>
  <c r="E25" i="39" s="1"/>
  <c r="D24" i="39"/>
  <c r="D25" i="39" s="1"/>
  <c r="C24" i="39"/>
  <c r="C25" i="39" s="1"/>
  <c r="B24" i="39"/>
  <c r="B25" i="39" s="1"/>
  <c r="AN15" i="39"/>
  <c r="AM15" i="39"/>
  <c r="AL15" i="39"/>
  <c r="AK15" i="39"/>
  <c r="AJ15" i="39"/>
  <c r="AI15" i="39"/>
  <c r="AH15" i="39"/>
  <c r="AG15" i="39"/>
  <c r="AD15" i="39"/>
  <c r="AC15" i="39"/>
  <c r="AB15" i="39"/>
  <c r="AO6" i="39"/>
  <c r="AO11" i="39" s="1"/>
  <c r="AN6" i="39"/>
  <c r="AM6" i="39"/>
  <c r="AM7" i="39" s="1"/>
  <c r="AL6" i="39"/>
  <c r="AL11" i="39" s="1"/>
  <c r="AK6" i="39"/>
  <c r="AK7" i="39" s="1"/>
  <c r="AJ6" i="39"/>
  <c r="AJ11" i="39" s="1"/>
  <c r="AI6" i="39"/>
  <c r="AI7" i="39" s="1"/>
  <c r="AH6" i="39"/>
  <c r="AH7" i="39" s="1"/>
  <c r="AG6" i="39"/>
  <c r="AG11" i="39" s="1"/>
  <c r="AF6" i="39"/>
  <c r="AF11" i="39" s="1"/>
  <c r="AE6" i="39"/>
  <c r="AE11" i="39" s="1"/>
  <c r="AD6" i="39"/>
  <c r="AD11" i="39" s="1"/>
  <c r="AC6" i="39"/>
  <c r="AC7" i="39" s="1"/>
  <c r="AB6" i="39"/>
  <c r="AB11" i="39" s="1"/>
  <c r="AA6" i="39"/>
  <c r="AA11" i="39" s="1"/>
  <c r="F6" i="39"/>
  <c r="F10" i="39" s="1"/>
  <c r="F11" i="39" s="1"/>
  <c r="C6" i="39"/>
  <c r="AO4" i="39"/>
  <c r="AN4" i="39"/>
  <c r="AM4" i="39"/>
  <c r="AL4" i="39"/>
  <c r="AK4" i="39"/>
  <c r="AJ4" i="39"/>
  <c r="AI4" i="39"/>
  <c r="AH4" i="39"/>
  <c r="AG4" i="39"/>
  <c r="AF4" i="39"/>
  <c r="AE4" i="39"/>
  <c r="AD4" i="39"/>
  <c r="AC4" i="39"/>
  <c r="AB4" i="39"/>
  <c r="AA4" i="39"/>
  <c r="C4" i="39"/>
  <c r="Q24" i="38"/>
  <c r="Q25" i="38" s="1"/>
  <c r="P24" i="38"/>
  <c r="P25" i="38" s="1"/>
  <c r="O24" i="38"/>
  <c r="O25" i="38" s="1"/>
  <c r="N24" i="38"/>
  <c r="N25" i="38" s="1"/>
  <c r="M24" i="38"/>
  <c r="M25" i="38" s="1"/>
  <c r="L24" i="38"/>
  <c r="L25" i="38" s="1"/>
  <c r="K24" i="38"/>
  <c r="K25" i="38" s="1"/>
  <c r="J24" i="38"/>
  <c r="J25" i="38" s="1"/>
  <c r="I24" i="38"/>
  <c r="I25" i="38" s="1"/>
  <c r="H24" i="38"/>
  <c r="H25" i="38" s="1"/>
  <c r="G24" i="38"/>
  <c r="G25" i="38" s="1"/>
  <c r="F24" i="38"/>
  <c r="F25" i="38" s="1"/>
  <c r="E24" i="38"/>
  <c r="E25" i="38" s="1"/>
  <c r="D24" i="38"/>
  <c r="D25" i="38" s="1"/>
  <c r="C24" i="38"/>
  <c r="C25" i="38" s="1"/>
  <c r="B24" i="38"/>
  <c r="B25" i="38" s="1"/>
  <c r="AP15" i="38"/>
  <c r="AO15" i="38"/>
  <c r="AN15" i="38"/>
  <c r="AM15" i="38"/>
  <c r="AL15" i="38"/>
  <c r="AK15" i="38"/>
  <c r="AJ15" i="38"/>
  <c r="AI15" i="38"/>
  <c r="AH15" i="38"/>
  <c r="AG15" i="38"/>
  <c r="AF15" i="38"/>
  <c r="AE15" i="38"/>
  <c r="AD15" i="38"/>
  <c r="AC15" i="38"/>
  <c r="AP6" i="38"/>
  <c r="AP11" i="38" s="1"/>
  <c r="AO6" i="38"/>
  <c r="AO11" i="38" s="1"/>
  <c r="AN6" i="38"/>
  <c r="AN11" i="38" s="1"/>
  <c r="AM6" i="38"/>
  <c r="AM11" i="38" s="1"/>
  <c r="AL6" i="38"/>
  <c r="AL11" i="38" s="1"/>
  <c r="AK6" i="38"/>
  <c r="AK11" i="38" s="1"/>
  <c r="AJ6" i="38"/>
  <c r="AJ7" i="38" s="1"/>
  <c r="AI6" i="38"/>
  <c r="AI7" i="38" s="1"/>
  <c r="AH6" i="38"/>
  <c r="AH11" i="38" s="1"/>
  <c r="AG6" i="38"/>
  <c r="AG7" i="38" s="1"/>
  <c r="AF6" i="38"/>
  <c r="AF7" i="38" s="1"/>
  <c r="AE6" i="38"/>
  <c r="AE7" i="38" s="1"/>
  <c r="AD6" i="38"/>
  <c r="AD11" i="38" s="1"/>
  <c r="AC6" i="38"/>
  <c r="AC11" i="38" s="1"/>
  <c r="AB6" i="38"/>
  <c r="AB11" i="38" s="1"/>
  <c r="AA6" i="38"/>
  <c r="AA11" i="38" s="1"/>
  <c r="F6" i="38"/>
  <c r="B10" i="38" s="1"/>
  <c r="B11" i="38" s="1"/>
  <c r="C6" i="38"/>
  <c r="AP4" i="38"/>
  <c r="AO4" i="38"/>
  <c r="AN4" i="38"/>
  <c r="AM4" i="38"/>
  <c r="AL4" i="38"/>
  <c r="AK4" i="38"/>
  <c r="AJ4" i="38"/>
  <c r="AI4" i="38"/>
  <c r="AH4" i="38"/>
  <c r="AG4" i="38"/>
  <c r="AF4" i="38"/>
  <c r="AE4" i="38"/>
  <c r="AD4" i="38"/>
  <c r="AC4" i="38"/>
  <c r="AB4" i="38"/>
  <c r="AA4" i="38"/>
  <c r="C4" i="38"/>
  <c r="R24" i="37"/>
  <c r="R25" i="37" s="1"/>
  <c r="Q24" i="37"/>
  <c r="Q25" i="37" s="1"/>
  <c r="P24" i="37"/>
  <c r="P25" i="37" s="1"/>
  <c r="O24" i="37"/>
  <c r="O25" i="37" s="1"/>
  <c r="N24" i="37"/>
  <c r="N25" i="37" s="1"/>
  <c r="M24" i="37"/>
  <c r="M25" i="37" s="1"/>
  <c r="L24" i="37"/>
  <c r="L25" i="37" s="1"/>
  <c r="K24" i="37"/>
  <c r="K25" i="37" s="1"/>
  <c r="J24" i="37"/>
  <c r="J25" i="37" s="1"/>
  <c r="I24" i="37"/>
  <c r="I25" i="37" s="1"/>
  <c r="H24" i="37"/>
  <c r="H25" i="37" s="1"/>
  <c r="G24" i="37"/>
  <c r="G25" i="37" s="1"/>
  <c r="F24" i="37"/>
  <c r="F25" i="37" s="1"/>
  <c r="E24" i="37"/>
  <c r="E25" i="37" s="1"/>
  <c r="D24" i="37"/>
  <c r="D25" i="37" s="1"/>
  <c r="C24" i="37"/>
  <c r="C25" i="37" s="1"/>
  <c r="B24" i="37"/>
  <c r="B25" i="37" s="1"/>
  <c r="AQ15" i="37"/>
  <c r="AP15" i="37"/>
  <c r="AO15" i="37"/>
  <c r="AN15" i="37"/>
  <c r="AM15" i="37"/>
  <c r="AL15" i="37"/>
  <c r="AK15" i="37"/>
  <c r="AJ15" i="37"/>
  <c r="AI15" i="37"/>
  <c r="AH15" i="37"/>
  <c r="AG15" i="37"/>
  <c r="AD15" i="37"/>
  <c r="AC15" i="37"/>
  <c r="AB15" i="37"/>
  <c r="AQ6" i="37"/>
  <c r="AQ7" i="37" s="1"/>
  <c r="AP6" i="37"/>
  <c r="AP11" i="37" s="1"/>
  <c r="AO6" i="37"/>
  <c r="AO7" i="37" s="1"/>
  <c r="AN6" i="37"/>
  <c r="AN7" i="37" s="1"/>
  <c r="AM6" i="37"/>
  <c r="AM7" i="37" s="1"/>
  <c r="AL6" i="37"/>
  <c r="AL11" i="37" s="1"/>
  <c r="AK6" i="37"/>
  <c r="AK7" i="37" s="1"/>
  <c r="AJ6" i="37"/>
  <c r="AJ11" i="37" s="1"/>
  <c r="AI6" i="37"/>
  <c r="AI7" i="37" s="1"/>
  <c r="AH6" i="37"/>
  <c r="AH11" i="37" s="1"/>
  <c r="AG6" i="37"/>
  <c r="AG11" i="37" s="1"/>
  <c r="AF6" i="37"/>
  <c r="AF7" i="37" s="1"/>
  <c r="AE6" i="37"/>
  <c r="AE11" i="37" s="1"/>
  <c r="AD6" i="37"/>
  <c r="AD11" i="37" s="1"/>
  <c r="AC6" i="37"/>
  <c r="AC7" i="37" s="1"/>
  <c r="AB6" i="37"/>
  <c r="AB11" i="37" s="1"/>
  <c r="AA6" i="37"/>
  <c r="AA11" i="37" s="1"/>
  <c r="F6" i="37"/>
  <c r="C6" i="37"/>
  <c r="AQ4" i="37"/>
  <c r="AP4" i="37"/>
  <c r="AO4" i="37"/>
  <c r="AN4" i="37"/>
  <c r="AM4" i="37"/>
  <c r="AL4" i="37"/>
  <c r="AK4" i="37"/>
  <c r="AJ4" i="37"/>
  <c r="AI4" i="37"/>
  <c r="AH4" i="37"/>
  <c r="AG4" i="37"/>
  <c r="AF4" i="37"/>
  <c r="AE4" i="37"/>
  <c r="AD4" i="37"/>
  <c r="AC4" i="37"/>
  <c r="AB4" i="37"/>
  <c r="AA4" i="37"/>
  <c r="C4" i="37"/>
  <c r="S24" i="36"/>
  <c r="S25" i="36" s="1"/>
  <c r="R24" i="36"/>
  <c r="R25" i="36" s="1"/>
  <c r="Q24" i="36"/>
  <c r="Q25" i="36" s="1"/>
  <c r="P24" i="36"/>
  <c r="P25" i="36" s="1"/>
  <c r="O24" i="36"/>
  <c r="O25" i="36" s="1"/>
  <c r="N24" i="36"/>
  <c r="N25" i="36" s="1"/>
  <c r="M24" i="36"/>
  <c r="M25" i="36" s="1"/>
  <c r="L24" i="36"/>
  <c r="L25" i="36" s="1"/>
  <c r="K24" i="36"/>
  <c r="K25" i="36" s="1"/>
  <c r="J24" i="36"/>
  <c r="J25" i="36" s="1"/>
  <c r="I24" i="36"/>
  <c r="I25" i="36" s="1"/>
  <c r="H24" i="36"/>
  <c r="H25" i="36" s="1"/>
  <c r="G24" i="36"/>
  <c r="G25" i="36" s="1"/>
  <c r="F24" i="36"/>
  <c r="F25" i="36" s="1"/>
  <c r="E24" i="36"/>
  <c r="E25" i="36" s="1"/>
  <c r="D24" i="36"/>
  <c r="D25" i="36" s="1"/>
  <c r="C24" i="36"/>
  <c r="C25" i="36" s="1"/>
  <c r="B24" i="36"/>
  <c r="B25" i="36" s="1"/>
  <c r="AR15" i="36"/>
  <c r="AQ15" i="36"/>
  <c r="AP15" i="36"/>
  <c r="AO15" i="36"/>
  <c r="AN15" i="36"/>
  <c r="AM15" i="36"/>
  <c r="AL15" i="36"/>
  <c r="AK15" i="36"/>
  <c r="AJ15" i="36"/>
  <c r="AI15" i="36"/>
  <c r="AH15" i="36"/>
  <c r="AG15" i="36"/>
  <c r="AF15" i="36"/>
  <c r="AE15" i="36"/>
  <c r="AD15" i="36"/>
  <c r="AC15" i="36"/>
  <c r="AR6" i="36"/>
  <c r="AR7" i="36" s="1"/>
  <c r="AQ6" i="36"/>
  <c r="AQ11" i="36" s="1"/>
  <c r="AP6" i="36"/>
  <c r="AP11" i="36" s="1"/>
  <c r="AO6" i="36"/>
  <c r="AO11" i="36" s="1"/>
  <c r="AN6" i="36"/>
  <c r="AN7" i="36" s="1"/>
  <c r="AM6" i="36"/>
  <c r="AM7" i="36" s="1"/>
  <c r="AL6" i="36"/>
  <c r="AL7" i="36" s="1"/>
  <c r="AK6" i="36"/>
  <c r="AK7" i="36" s="1"/>
  <c r="AJ6" i="36"/>
  <c r="AJ7" i="36" s="1"/>
  <c r="AI6" i="36"/>
  <c r="AI7" i="36" s="1"/>
  <c r="AH6" i="36"/>
  <c r="AH11" i="36" s="1"/>
  <c r="AG6" i="36"/>
  <c r="AG11" i="36" s="1"/>
  <c r="AF6" i="36"/>
  <c r="AF11" i="36" s="1"/>
  <c r="AE6" i="36"/>
  <c r="AE11" i="36" s="1"/>
  <c r="AD6" i="36"/>
  <c r="AD7" i="36" s="1"/>
  <c r="AC6" i="36"/>
  <c r="AC11" i="36" s="1"/>
  <c r="AB6" i="36"/>
  <c r="AB7" i="36" s="1"/>
  <c r="AA6" i="36"/>
  <c r="AA7" i="36" s="1"/>
  <c r="F6" i="36"/>
  <c r="B10" i="36" s="1"/>
  <c r="B11" i="36" s="1"/>
  <c r="C6" i="36"/>
  <c r="AR4" i="36"/>
  <c r="AQ4" i="36"/>
  <c r="AP4" i="36"/>
  <c r="AO4" i="36"/>
  <c r="AN4" i="36"/>
  <c r="AM4" i="36"/>
  <c r="AL4" i="36"/>
  <c r="AK4" i="36"/>
  <c r="AJ4" i="36"/>
  <c r="AI4" i="36"/>
  <c r="AH4" i="36"/>
  <c r="AG4" i="36"/>
  <c r="AF4" i="36"/>
  <c r="AE4" i="36"/>
  <c r="AD4" i="36"/>
  <c r="AC4" i="36"/>
  <c r="AB4" i="36"/>
  <c r="AA4" i="36"/>
  <c r="C4" i="36"/>
  <c r="S24" i="35"/>
  <c r="S25" i="35" s="1"/>
  <c r="R24" i="35"/>
  <c r="R25" i="35" s="1"/>
  <c r="Q24" i="35"/>
  <c r="Q25" i="35" s="1"/>
  <c r="P24" i="35"/>
  <c r="P25" i="35" s="1"/>
  <c r="O24" i="35"/>
  <c r="O25" i="35" s="1"/>
  <c r="M24" i="35"/>
  <c r="M25" i="35" s="1"/>
  <c r="L24" i="35"/>
  <c r="L25" i="35" s="1"/>
  <c r="K24" i="35"/>
  <c r="K25" i="35" s="1"/>
  <c r="J24" i="35"/>
  <c r="J25" i="35" s="1"/>
  <c r="I24" i="35"/>
  <c r="I25" i="35" s="1"/>
  <c r="H24" i="35"/>
  <c r="H25" i="35" s="1"/>
  <c r="G24" i="35"/>
  <c r="G25" i="35" s="1"/>
  <c r="F24" i="35"/>
  <c r="F25" i="35" s="1"/>
  <c r="E24" i="35"/>
  <c r="E25" i="35" s="1"/>
  <c r="D24" i="35"/>
  <c r="D25" i="35" s="1"/>
  <c r="C24" i="35"/>
  <c r="C25" i="35" s="1"/>
  <c r="B24" i="35"/>
  <c r="B25" i="35" s="1"/>
  <c r="AS15" i="35"/>
  <c r="AR15" i="35"/>
  <c r="AQ15" i="35"/>
  <c r="AL15" i="35"/>
  <c r="AK15" i="35"/>
  <c r="AJ15" i="35"/>
  <c r="AI15" i="35"/>
  <c r="AH15" i="35"/>
  <c r="AG15" i="35"/>
  <c r="AF15" i="35"/>
  <c r="AE15" i="35"/>
  <c r="AD15" i="35"/>
  <c r="AS6" i="35"/>
  <c r="AS7" i="35" s="1"/>
  <c r="AR6" i="35"/>
  <c r="AR11" i="35" s="1"/>
  <c r="AQ6" i="35"/>
  <c r="AQ7" i="35" s="1"/>
  <c r="AP6" i="35"/>
  <c r="AP7" i="35" s="1"/>
  <c r="AO6" i="35"/>
  <c r="AO7" i="35" s="1"/>
  <c r="AM6" i="35"/>
  <c r="AM7" i="35" s="1"/>
  <c r="AL6" i="35"/>
  <c r="AL11" i="35" s="1"/>
  <c r="AK6" i="35"/>
  <c r="AK11" i="35" s="1"/>
  <c r="AJ6" i="35"/>
  <c r="AJ7" i="35" s="1"/>
  <c r="AI6" i="35"/>
  <c r="AI11" i="35" s="1"/>
  <c r="AH6" i="35"/>
  <c r="AH7" i="35" s="1"/>
  <c r="AG6" i="35"/>
  <c r="AG11" i="35" s="1"/>
  <c r="AF6" i="35"/>
  <c r="AF7" i="35" s="1"/>
  <c r="AE6" i="35"/>
  <c r="AE7" i="35" s="1"/>
  <c r="AD6" i="35"/>
  <c r="AD11" i="35" s="1"/>
  <c r="AC6" i="35"/>
  <c r="AC7" i="35" s="1"/>
  <c r="AB6" i="35"/>
  <c r="AB7" i="35" s="1"/>
  <c r="F6" i="35"/>
  <c r="C6" i="35"/>
  <c r="AS4" i="35"/>
  <c r="AR4" i="35"/>
  <c r="AQ4" i="35"/>
  <c r="AP4" i="35"/>
  <c r="AO4" i="35"/>
  <c r="AM4" i="35"/>
  <c r="AL4" i="35"/>
  <c r="AK4" i="35"/>
  <c r="AJ4" i="35"/>
  <c r="AI4" i="35"/>
  <c r="AH4" i="35"/>
  <c r="AG4" i="35"/>
  <c r="AF4" i="35"/>
  <c r="AE4" i="35"/>
  <c r="AD4" i="35"/>
  <c r="AC4" i="35"/>
  <c r="AB4" i="35"/>
  <c r="C4" i="35"/>
  <c r="AR6" i="34"/>
  <c r="AR11" i="34" s="1"/>
  <c r="AR4" i="34"/>
  <c r="S24" i="34"/>
  <c r="S25" i="34" s="1"/>
  <c r="R24" i="34"/>
  <c r="R25" i="34" s="1"/>
  <c r="P24" i="34"/>
  <c r="P25" i="34" s="1"/>
  <c r="O24" i="34"/>
  <c r="O25" i="34" s="1"/>
  <c r="N24" i="34"/>
  <c r="N25" i="34" s="1"/>
  <c r="L24" i="34"/>
  <c r="L25" i="34" s="1"/>
  <c r="K24" i="34"/>
  <c r="K25" i="34" s="1"/>
  <c r="J24" i="34"/>
  <c r="J25" i="34" s="1"/>
  <c r="I24" i="34"/>
  <c r="I25" i="34" s="1"/>
  <c r="H24" i="34"/>
  <c r="H25" i="34" s="1"/>
  <c r="G24" i="34"/>
  <c r="G25" i="34" s="1"/>
  <c r="F24" i="34"/>
  <c r="F25" i="34" s="1"/>
  <c r="E24" i="34"/>
  <c r="E25" i="34" s="1"/>
  <c r="D24" i="34"/>
  <c r="D25" i="34" s="1"/>
  <c r="C24" i="34"/>
  <c r="C25" i="34" s="1"/>
  <c r="B24" i="34"/>
  <c r="B25" i="34" s="1"/>
  <c r="AK15" i="34"/>
  <c r="AI15" i="34"/>
  <c r="AG15" i="34"/>
  <c r="AF15" i="34"/>
  <c r="AC15" i="34"/>
  <c r="AQ6" i="34"/>
  <c r="AQ7" i="34" s="1"/>
  <c r="AP6" i="34"/>
  <c r="AP7" i="34" s="1"/>
  <c r="AO6" i="34"/>
  <c r="AO11" i="34" s="1"/>
  <c r="AN6" i="34"/>
  <c r="AN11" i="34" s="1"/>
  <c r="AM6" i="34"/>
  <c r="AM11" i="34" s="1"/>
  <c r="AL6" i="34"/>
  <c r="AL11" i="34" s="1"/>
  <c r="AK6" i="34"/>
  <c r="AK7" i="34" s="1"/>
  <c r="AJ6" i="34"/>
  <c r="AJ11" i="34" s="1"/>
  <c r="AI6" i="34"/>
  <c r="AI11" i="34" s="1"/>
  <c r="AH6" i="34"/>
  <c r="AH7" i="34" s="1"/>
  <c r="AG6" i="34"/>
  <c r="AG11" i="34" s="1"/>
  <c r="AF6" i="34"/>
  <c r="AF11" i="34" s="1"/>
  <c r="AE6" i="34"/>
  <c r="AE11" i="34" s="1"/>
  <c r="AD6" i="34"/>
  <c r="AD11" i="34" s="1"/>
  <c r="AC6" i="34"/>
  <c r="AC11" i="34" s="1"/>
  <c r="AB6" i="34"/>
  <c r="AB11" i="34" s="1"/>
  <c r="AA6" i="34"/>
  <c r="AA11" i="34" s="1"/>
  <c r="F6" i="34"/>
  <c r="C6" i="34"/>
  <c r="AQ4" i="34"/>
  <c r="AO4" i="34"/>
  <c r="AN4" i="34"/>
  <c r="AM4" i="34"/>
  <c r="AK4" i="34"/>
  <c r="AJ4" i="34"/>
  <c r="AI4" i="34"/>
  <c r="AH4" i="34"/>
  <c r="AG4" i="34"/>
  <c r="AF4" i="34"/>
  <c r="AE4" i="34"/>
  <c r="AD4" i="34"/>
  <c r="AC4" i="34"/>
  <c r="AB4" i="34"/>
  <c r="AA4" i="34"/>
  <c r="C4" i="34"/>
  <c r="R24" i="15"/>
  <c r="R25" i="15" s="1"/>
  <c r="Q24" i="15"/>
  <c r="Q25" i="15" s="1"/>
  <c r="O24" i="15"/>
  <c r="O25" i="15" s="1"/>
  <c r="N24" i="15"/>
  <c r="N25" i="15" s="1"/>
  <c r="L24" i="15"/>
  <c r="L25" i="15" s="1"/>
  <c r="K24" i="15"/>
  <c r="K25" i="15" s="1"/>
  <c r="J24" i="15"/>
  <c r="J25" i="15" s="1"/>
  <c r="I24" i="15"/>
  <c r="I25" i="15" s="1"/>
  <c r="H24" i="15"/>
  <c r="H25" i="15" s="1"/>
  <c r="G24" i="15"/>
  <c r="G25" i="15" s="1"/>
  <c r="F24" i="15"/>
  <c r="F25" i="15" s="1"/>
  <c r="E24" i="15"/>
  <c r="E25" i="15" s="1"/>
  <c r="D24" i="15"/>
  <c r="D25" i="15" s="1"/>
  <c r="C24" i="15"/>
  <c r="C25" i="15" s="1"/>
  <c r="B24" i="15"/>
  <c r="B25" i="15" s="1"/>
  <c r="AP15" i="15"/>
  <c r="AN15" i="15"/>
  <c r="AQ6" i="15"/>
  <c r="AQ11" i="15" s="1"/>
  <c r="AP6" i="15"/>
  <c r="AP7" i="15" s="1"/>
  <c r="AO6" i="15"/>
  <c r="AO7" i="15" s="1"/>
  <c r="AN6" i="15"/>
  <c r="AN11" i="15" s="1"/>
  <c r="AM6" i="15"/>
  <c r="AM11" i="15" s="1"/>
  <c r="AL6" i="15"/>
  <c r="AL11" i="15" s="1"/>
  <c r="AQ4" i="15"/>
  <c r="AP4" i="15"/>
  <c r="AO4" i="15"/>
  <c r="AN4" i="15"/>
  <c r="AM4" i="15"/>
  <c r="AL4" i="15"/>
  <c r="F6" i="15"/>
  <c r="AH15" i="15"/>
  <c r="AK6" i="15"/>
  <c r="AK7" i="15" s="1"/>
  <c r="AJ6" i="15"/>
  <c r="AJ7" i="15" s="1"/>
  <c r="AI6" i="15"/>
  <c r="AI7" i="15" s="1"/>
  <c r="AB4" i="15"/>
  <c r="AC4" i="15"/>
  <c r="AD4" i="15"/>
  <c r="AE4" i="15"/>
  <c r="AF4" i="15"/>
  <c r="AG4" i="15"/>
  <c r="AH4" i="15"/>
  <c r="AI4" i="15"/>
  <c r="AJ4" i="15"/>
  <c r="AK4" i="15"/>
  <c r="AA4" i="15"/>
  <c r="AA6" i="15"/>
  <c r="AA11" i="15" s="1"/>
  <c r="AB6" i="15"/>
  <c r="AB11" i="15" s="1"/>
  <c r="AC6" i="15"/>
  <c r="AC7" i="15" s="1"/>
  <c r="AD6" i="15"/>
  <c r="AD11" i="15" s="1"/>
  <c r="AE6" i="15"/>
  <c r="AE11" i="15" s="1"/>
  <c r="AF6" i="15"/>
  <c r="AF7" i="15" s="1"/>
  <c r="AG6" i="15"/>
  <c r="AG7" i="15" s="1"/>
  <c r="AH6" i="15"/>
  <c r="AH11" i="15" s="1"/>
  <c r="C6" i="15"/>
  <c r="C4" i="15"/>
  <c r="AJ15" i="15"/>
  <c r="AM15" i="15"/>
  <c r="AC15" i="15"/>
  <c r="AI15" i="15"/>
  <c r="AL15" i="15"/>
  <c r="AQ15" i="15"/>
  <c r="AO15" i="15"/>
  <c r="AK15" i="15"/>
  <c r="AD15" i="15"/>
  <c r="AF15" i="15"/>
  <c r="AL7" i="37"/>
  <c r="AQ15" i="34"/>
  <c r="AO15" i="34"/>
  <c r="AL15" i="34"/>
  <c r="AO15" i="39"/>
  <c r="AN15" i="40"/>
  <c r="AK15" i="40"/>
  <c r="AE15" i="40"/>
  <c r="AH15" i="40"/>
  <c r="AI15" i="40"/>
  <c r="AA15" i="41"/>
  <c r="AD11" i="36"/>
  <c r="AA7" i="39"/>
  <c r="AN11" i="39"/>
  <c r="AN7" i="39"/>
  <c r="AA15" i="37"/>
  <c r="AA15" i="39"/>
  <c r="AE15" i="34"/>
  <c r="AM11" i="37"/>
  <c r="AL11" i="40"/>
  <c r="AJ15" i="34"/>
  <c r="AN15" i="34"/>
  <c r="AH15" i="34"/>
  <c r="AD15" i="34"/>
  <c r="AR15" i="34"/>
  <c r="AP15" i="34"/>
  <c r="AG15" i="15"/>
  <c r="AE15" i="15"/>
  <c r="AB15" i="34"/>
  <c r="AF15" i="39"/>
  <c r="AB15" i="38"/>
  <c r="AF15" i="37"/>
  <c r="AC15" i="35"/>
  <c r="AB15" i="36"/>
  <c r="AE7" i="15" l="1"/>
  <c r="AO7" i="38"/>
  <c r="AJ11" i="40"/>
  <c r="AD7" i="37"/>
  <c r="AE11" i="41"/>
  <c r="AN11" i="36"/>
  <c r="AI11" i="39"/>
  <c r="AF11" i="15"/>
  <c r="AN7" i="38"/>
  <c r="AC11" i="37"/>
  <c r="AL7" i="39"/>
  <c r="AG11" i="41"/>
  <c r="AA7" i="41"/>
  <c r="AF7" i="41"/>
  <c r="AK11" i="34"/>
  <c r="AQ7" i="36"/>
  <c r="AE11" i="38"/>
  <c r="AB11" i="36"/>
  <c r="AD7" i="34"/>
  <c r="AN7" i="15"/>
  <c r="AK11" i="15"/>
  <c r="AD7" i="38"/>
  <c r="AG11" i="15"/>
  <c r="AM7" i="15"/>
  <c r="AG7" i="36"/>
  <c r="AK11" i="37"/>
  <c r="AB7" i="15"/>
  <c r="AI7" i="34"/>
  <c r="AH7" i="37"/>
  <c r="AA7" i="34"/>
  <c r="AC7" i="38"/>
  <c r="AJ11" i="38"/>
  <c r="AH7" i="15"/>
  <c r="AQ7" i="15"/>
  <c r="AO7" i="34"/>
  <c r="AP7" i="37"/>
  <c r="AP11" i="34"/>
  <c r="AE7" i="36"/>
  <c r="AR11" i="36"/>
  <c r="AC7" i="34"/>
  <c r="AI11" i="36"/>
  <c r="AC7" i="36"/>
  <c r="AF11" i="37"/>
  <c r="AJ7" i="39"/>
  <c r="AF7" i="40"/>
  <c r="AM11" i="36"/>
  <c r="AE7" i="39"/>
  <c r="AO11" i="15"/>
  <c r="AB7" i="39"/>
  <c r="AH11" i="41"/>
  <c r="AG7" i="34"/>
  <c r="AC11" i="41"/>
  <c r="AJ11" i="15"/>
  <c r="AB11" i="41"/>
  <c r="AO7" i="39"/>
  <c r="AA7" i="38"/>
  <c r="AB7" i="37"/>
  <c r="AD7" i="15"/>
  <c r="AM7" i="38"/>
  <c r="AC11" i="15"/>
  <c r="AL11" i="36"/>
  <c r="AG11" i="38"/>
  <c r="AH11" i="39"/>
  <c r="AG7" i="35"/>
  <c r="AL7" i="35"/>
  <c r="AC11" i="35"/>
  <c r="AD7" i="39"/>
  <c r="AM7" i="34"/>
  <c r="AL7" i="15"/>
  <c r="AI11" i="15"/>
  <c r="AJ7" i="37"/>
  <c r="AL7" i="38"/>
  <c r="AF7" i="36"/>
  <c r="AK7" i="40"/>
  <c r="AN11" i="40"/>
  <c r="AP7" i="36"/>
  <c r="AA11" i="36"/>
  <c r="AA7" i="15"/>
  <c r="AK11" i="36"/>
  <c r="AQ11" i="37"/>
  <c r="AG7" i="39"/>
  <c r="AP7" i="38"/>
  <c r="AP11" i="15"/>
  <c r="AJ11" i="36"/>
  <c r="AI11" i="37"/>
  <c r="AK11" i="39"/>
  <c r="AE7" i="37"/>
  <c r="AB7" i="38"/>
  <c r="AK7" i="38"/>
  <c r="AC11" i="39"/>
  <c r="AD11" i="41"/>
  <c r="AO11" i="37"/>
  <c r="AF11" i="38"/>
  <c r="AI11" i="38"/>
  <c r="AL7" i="34"/>
  <c r="AQ11" i="34"/>
  <c r="AI7" i="41"/>
  <c r="AH11" i="34"/>
  <c r="AH11" i="35"/>
  <c r="AA7" i="37"/>
  <c r="AA11" i="40"/>
  <c r="AJ7" i="34"/>
  <c r="AE7" i="34"/>
  <c r="AR7" i="34"/>
  <c r="AQ11" i="35"/>
  <c r="AF7" i="34"/>
  <c r="AH7" i="38"/>
  <c r="AG7" i="37"/>
  <c r="AM11" i="39"/>
  <c r="AB7" i="34"/>
  <c r="AF7" i="39"/>
  <c r="AN7" i="34"/>
  <c r="AH7" i="36"/>
  <c r="AO7" i="36"/>
  <c r="AN11" i="37"/>
  <c r="AD11" i="40"/>
  <c r="B27" i="36"/>
  <c r="AA15" i="36" s="1"/>
  <c r="AA17" i="36" s="1"/>
  <c r="H11" i="36" s="1"/>
  <c r="AS11" i="35"/>
  <c r="AK7" i="35"/>
  <c r="AI7" i="35"/>
  <c r="AD7" i="35"/>
  <c r="AB11" i="35"/>
  <c r="AR7" i="35"/>
  <c r="AE11" i="35"/>
  <c r="AF11" i="35"/>
  <c r="AJ11" i="35"/>
  <c r="AM11" i="35"/>
  <c r="AO11" i="35"/>
  <c r="AP11" i="35"/>
  <c r="B27" i="38"/>
  <c r="AA15" i="38" s="1"/>
  <c r="AA17" i="38" s="1"/>
  <c r="L11" i="38" s="1"/>
  <c r="F27" i="39"/>
  <c r="AE15" i="39" s="1"/>
  <c r="AA17" i="39" s="1"/>
  <c r="L11" i="39" s="1"/>
  <c r="AE11" i="40"/>
  <c r="AC7" i="40"/>
  <c r="AI7" i="40"/>
  <c r="AH11" i="40"/>
  <c r="AB11" i="40"/>
  <c r="AM11" i="40"/>
  <c r="AG7" i="40"/>
  <c r="Y8" i="41" l="1"/>
  <c r="G4" i="41" s="1"/>
  <c r="Y8" i="15"/>
  <c r="G5" i="15" s="1"/>
  <c r="Y12" i="41"/>
  <c r="Y12" i="34"/>
  <c r="Y12" i="15"/>
  <c r="Y12" i="38"/>
  <c r="Y8" i="36"/>
  <c r="Y8" i="39"/>
  <c r="G4" i="39" s="1"/>
  <c r="Y12" i="39"/>
  <c r="Y12" i="36"/>
  <c r="Y8" i="37"/>
  <c r="G5" i="37" s="1"/>
  <c r="Y12" i="37"/>
  <c r="Y8" i="38"/>
  <c r="G4" i="38" s="1"/>
  <c r="Y8" i="34"/>
  <c r="G4" i="36"/>
  <c r="G5" i="36"/>
  <c r="Z8" i="35"/>
  <c r="G5" i="35" s="1"/>
  <c r="R11" i="36"/>
  <c r="R27" i="36" s="1"/>
  <c r="N11" i="36"/>
  <c r="N10" i="36" s="1"/>
  <c r="E11" i="36"/>
  <c r="E27" i="36" s="1"/>
  <c r="P11" i="36"/>
  <c r="P27" i="36" s="1"/>
  <c r="K11" i="36"/>
  <c r="K27" i="36" s="1"/>
  <c r="F11" i="36"/>
  <c r="F27" i="36" s="1"/>
  <c r="S11" i="36"/>
  <c r="S10" i="36" s="1"/>
  <c r="I11" i="36"/>
  <c r="I27" i="36" s="1"/>
  <c r="L11" i="36"/>
  <c r="L10" i="36" s="1"/>
  <c r="C11" i="36"/>
  <c r="C10" i="36" s="1"/>
  <c r="G11" i="36"/>
  <c r="G10" i="36" s="1"/>
  <c r="Q11" i="36"/>
  <c r="Q27" i="36" s="1"/>
  <c r="M11" i="36"/>
  <c r="M10" i="36" s="1"/>
  <c r="J11" i="36"/>
  <c r="J27" i="36" s="1"/>
  <c r="O11" i="36"/>
  <c r="O10" i="36" s="1"/>
  <c r="D11" i="36"/>
  <c r="D10" i="36" s="1"/>
  <c r="H10" i="36"/>
  <c r="H27" i="36"/>
  <c r="Z12" i="35"/>
  <c r="C11" i="38"/>
  <c r="C27" i="38" s="1"/>
  <c r="J11" i="38"/>
  <c r="J27" i="38" s="1"/>
  <c r="G11" i="38"/>
  <c r="G10" i="38" s="1"/>
  <c r="F11" i="38"/>
  <c r="F10" i="38" s="1"/>
  <c r="P11" i="38"/>
  <c r="P27" i="38" s="1"/>
  <c r="K11" i="38"/>
  <c r="K27" i="38" s="1"/>
  <c r="O11" i="38"/>
  <c r="O10" i="38" s="1"/>
  <c r="D11" i="38"/>
  <c r="D10" i="38" s="1"/>
  <c r="I11" i="38"/>
  <c r="I27" i="38" s="1"/>
  <c r="Q11" i="38"/>
  <c r="Q10" i="38" s="1"/>
  <c r="N11" i="38"/>
  <c r="N10" i="38" s="1"/>
  <c r="H11" i="38"/>
  <c r="H27" i="38" s="1"/>
  <c r="E11" i="38"/>
  <c r="E27" i="38" s="1"/>
  <c r="M11" i="38"/>
  <c r="M10" i="38" s="1"/>
  <c r="L27" i="38"/>
  <c r="L10" i="38"/>
  <c r="N11" i="39"/>
  <c r="N27" i="39" s="1"/>
  <c r="P11" i="39"/>
  <c r="P27" i="39" s="1"/>
  <c r="C11" i="39"/>
  <c r="C10" i="39" s="1"/>
  <c r="E11" i="39"/>
  <c r="E10" i="39" s="1"/>
  <c r="D11" i="39"/>
  <c r="D27" i="39" s="1"/>
  <c r="B11" i="39"/>
  <c r="B27" i="39" s="1"/>
  <c r="H11" i="39"/>
  <c r="H27" i="39" s="1"/>
  <c r="J11" i="39"/>
  <c r="J10" i="39" s="1"/>
  <c r="I11" i="39"/>
  <c r="I27" i="39" s="1"/>
  <c r="K11" i="39"/>
  <c r="K10" i="39" s="1"/>
  <c r="M11" i="39"/>
  <c r="M27" i="39" s="1"/>
  <c r="O11" i="39"/>
  <c r="O27" i="39" s="1"/>
  <c r="G11" i="39"/>
  <c r="G10" i="39" s="1"/>
  <c r="L10" i="39"/>
  <c r="L27" i="39"/>
  <c r="Y8" i="40"/>
  <c r="G5" i="40" s="1"/>
  <c r="Y12" i="40"/>
  <c r="G5" i="41" l="1"/>
  <c r="G4" i="15"/>
  <c r="G5" i="39"/>
  <c r="G4" i="35"/>
  <c r="R10" i="36"/>
  <c r="G4" i="37"/>
  <c r="G5" i="38"/>
  <c r="J27" i="39"/>
  <c r="C10" i="38"/>
  <c r="Q27" i="38"/>
  <c r="I10" i="36"/>
  <c r="G5" i="34"/>
  <c r="G4" i="34"/>
  <c r="S27" i="36"/>
  <c r="G4" i="40"/>
  <c r="L27" i="36"/>
  <c r="B10" i="15"/>
  <c r="B11" i="15" s="1"/>
  <c r="B27" i="15" s="1"/>
  <c r="AA15" i="15" s="1"/>
  <c r="F10" i="36"/>
  <c r="P10" i="36"/>
  <c r="N27" i="36"/>
  <c r="P10" i="38"/>
  <c r="M27" i="36"/>
  <c r="Q10" i="36"/>
  <c r="K10" i="36"/>
  <c r="G27" i="36"/>
  <c r="D27" i="36"/>
  <c r="O27" i="36"/>
  <c r="E10" i="36"/>
  <c r="C27" i="36"/>
  <c r="J10" i="36"/>
  <c r="H10" i="38"/>
  <c r="M27" i="38"/>
  <c r="E10" i="38"/>
  <c r="K10" i="38"/>
  <c r="D27" i="38"/>
  <c r="G27" i="38"/>
  <c r="N27" i="38"/>
  <c r="I10" i="38"/>
  <c r="F27" i="38"/>
  <c r="J10" i="38"/>
  <c r="O27" i="38"/>
  <c r="M10" i="39"/>
  <c r="B10" i="39"/>
  <c r="D10" i="39"/>
  <c r="E27" i="39"/>
  <c r="C27" i="39"/>
  <c r="O10" i="39"/>
  <c r="G27" i="39"/>
  <c r="H10" i="39"/>
  <c r="K27" i="39"/>
  <c r="I10" i="39"/>
  <c r="N10" i="39"/>
  <c r="P10" i="39"/>
  <c r="AD15" i="40"/>
  <c r="AB15" i="40"/>
  <c r="B10" i="40"/>
  <c r="B11" i="40" s="1"/>
  <c r="B27" i="40" s="1"/>
  <c r="AA15" i="40" s="1"/>
  <c r="AC15" i="40"/>
  <c r="AA17" i="40" l="1"/>
  <c r="H11" i="40" s="1"/>
  <c r="F11" i="40" l="1"/>
  <c r="F27" i="40" s="1"/>
  <c r="L11" i="40"/>
  <c r="L27" i="40" s="1"/>
  <c r="M11" i="40"/>
  <c r="M10" i="40" s="1"/>
  <c r="G11" i="40"/>
  <c r="G10" i="40" s="1"/>
  <c r="J11" i="40"/>
  <c r="J27" i="40" s="1"/>
  <c r="K11" i="40"/>
  <c r="K27" i="40" s="1"/>
  <c r="C11" i="40"/>
  <c r="C27" i="40" s="1"/>
  <c r="N11" i="40"/>
  <c r="N10" i="40" s="1"/>
  <c r="D11" i="40"/>
  <c r="D27" i="40" s="1"/>
  <c r="E11" i="40"/>
  <c r="E10" i="40" s="1"/>
  <c r="O11" i="40"/>
  <c r="O10" i="40" s="1"/>
  <c r="I11" i="40"/>
  <c r="I10" i="40" s="1"/>
  <c r="H27" i="40"/>
  <c r="H10" i="40"/>
  <c r="M27" i="40" l="1"/>
  <c r="F10" i="40"/>
  <c r="G27" i="40"/>
  <c r="L10" i="40"/>
  <c r="J10" i="40"/>
  <c r="N27" i="40"/>
  <c r="C10" i="40"/>
  <c r="D10" i="40"/>
  <c r="E27" i="40"/>
  <c r="O27" i="40"/>
  <c r="K10" i="40"/>
  <c r="I27" i="40"/>
  <c r="AP15" i="35" l="1"/>
  <c r="AO15" i="35" l="1"/>
  <c r="AN15" i="35"/>
  <c r="B10" i="35"/>
  <c r="B11" i="35" s="1"/>
  <c r="B27" i="35" s="1"/>
  <c r="AB15" i="35" s="1"/>
  <c r="AM15" i="35"/>
  <c r="AB17" i="35" l="1"/>
  <c r="O11" i="35" s="1"/>
  <c r="O10" i="35" s="1"/>
  <c r="G11" i="35" l="1"/>
  <c r="G10" i="35" s="1"/>
  <c r="F11" i="35"/>
  <c r="F27" i="35" s="1"/>
  <c r="Q11" i="35"/>
  <c r="Q27" i="35" s="1"/>
  <c r="D11" i="35"/>
  <c r="D27" i="35" s="1"/>
  <c r="M11" i="35"/>
  <c r="M27" i="35" s="1"/>
  <c r="E11" i="35"/>
  <c r="E27" i="35" s="1"/>
  <c r="C11" i="35"/>
  <c r="C10" i="35" s="1"/>
  <c r="H11" i="35"/>
  <c r="H10" i="35" s="1"/>
  <c r="S11" i="35"/>
  <c r="S10" i="35" s="1"/>
  <c r="N11" i="35"/>
  <c r="N10" i="35" s="1"/>
  <c r="P11" i="35"/>
  <c r="P27" i="35" s="1"/>
  <c r="L11" i="35"/>
  <c r="L27" i="35" s="1"/>
  <c r="J11" i="35"/>
  <c r="J27" i="35" s="1"/>
  <c r="R11" i="35"/>
  <c r="R27" i="35" s="1"/>
  <c r="I11" i="35"/>
  <c r="I10" i="35" s="1"/>
  <c r="K11" i="35"/>
  <c r="K27" i="35" s="1"/>
  <c r="O27" i="35"/>
  <c r="N27" i="35" l="1"/>
  <c r="F10" i="35"/>
  <c r="D10" i="35"/>
  <c r="J10" i="35"/>
  <c r="E10" i="35"/>
  <c r="P10" i="35"/>
  <c r="M10" i="35"/>
  <c r="K10" i="35"/>
  <c r="C27" i="35"/>
  <c r="I27" i="35"/>
  <c r="L10" i="35"/>
  <c r="S27" i="35"/>
  <c r="Q10" i="35"/>
  <c r="G27" i="35"/>
  <c r="H27" i="35"/>
  <c r="R10" i="35"/>
  <c r="AB15" i="15"/>
  <c r="AA17" i="15" s="1"/>
  <c r="N11" i="15" l="1"/>
  <c r="N27" i="15" s="1"/>
  <c r="H11" i="15"/>
  <c r="H27" i="15" s="1"/>
  <c r="G11" i="15"/>
  <c r="R11" i="15"/>
  <c r="K11" i="15"/>
  <c r="D11" i="15"/>
  <c r="L11" i="15"/>
  <c r="E11" i="15"/>
  <c r="I11" i="15"/>
  <c r="Q11" i="15"/>
  <c r="C11" i="15"/>
  <c r="O11" i="15"/>
  <c r="J11" i="15"/>
  <c r="F11" i="15"/>
  <c r="H10" i="15" l="1"/>
  <c r="N10" i="15"/>
  <c r="G10" i="15"/>
  <c r="G27" i="15"/>
  <c r="F27" i="15"/>
  <c r="F10" i="15"/>
  <c r="E27" i="15"/>
  <c r="E10" i="15"/>
  <c r="C10" i="15"/>
  <c r="C27" i="15"/>
  <c r="L27" i="15"/>
  <c r="L10" i="15"/>
  <c r="K27" i="15"/>
  <c r="K10" i="15"/>
  <c r="J10" i="15"/>
  <c r="J27" i="15"/>
  <c r="R10" i="15"/>
  <c r="R27" i="15"/>
  <c r="I27" i="15"/>
  <c r="I10" i="15"/>
  <c r="O10" i="15"/>
  <c r="O27" i="15"/>
  <c r="D27" i="15"/>
  <c r="D10" i="15"/>
  <c r="Q10" i="15"/>
  <c r="Q27" i="15"/>
  <c r="AG15" i="41" l="1"/>
  <c r="AI15" i="41"/>
  <c r="AB15" i="41"/>
  <c r="B10" i="34" l="1"/>
  <c r="B11" i="34" s="1"/>
  <c r="B27" i="34" s="1"/>
  <c r="AA15" i="34" s="1"/>
  <c r="AM15" i="34"/>
  <c r="AA17" i="34" l="1"/>
  <c r="D11" i="34" s="1"/>
  <c r="R11" i="34" l="1"/>
  <c r="R10" i="34" s="1"/>
  <c r="G11" i="34"/>
  <c r="G10" i="34" s="1"/>
  <c r="N11" i="34"/>
  <c r="N10" i="34" s="1"/>
  <c r="I11" i="34"/>
  <c r="I27" i="34" s="1"/>
  <c r="K11" i="34"/>
  <c r="K27" i="34" s="1"/>
  <c r="J11" i="34"/>
  <c r="J27" i="34" s="1"/>
  <c r="F11" i="34"/>
  <c r="F10" i="34" s="1"/>
  <c r="H11" i="34"/>
  <c r="H10" i="34" s="1"/>
  <c r="E11" i="34"/>
  <c r="E10" i="34" s="1"/>
  <c r="O11" i="34"/>
  <c r="O27" i="34" s="1"/>
  <c r="S11" i="34"/>
  <c r="S27" i="34" s="1"/>
  <c r="P11" i="34"/>
  <c r="P10" i="34" s="1"/>
  <c r="L11" i="34"/>
  <c r="L10" i="34" s="1"/>
  <c r="C11" i="34"/>
  <c r="C10" i="34" s="1"/>
  <c r="D10" i="34"/>
  <c r="D27" i="34"/>
  <c r="J10" i="34" l="1"/>
  <c r="R27" i="34"/>
  <c r="E27" i="34"/>
  <c r="K10" i="34"/>
  <c r="I10" i="34"/>
  <c r="N27" i="34"/>
  <c r="F27" i="34"/>
  <c r="O10" i="34"/>
  <c r="L27" i="34"/>
  <c r="H27" i="34"/>
  <c r="S10" i="34"/>
  <c r="G27" i="34"/>
  <c r="C27" i="34"/>
  <c r="P27" i="34"/>
  <c r="D10" i="41"/>
  <c r="D11" i="41" s="1"/>
  <c r="D27" i="41" s="1"/>
  <c r="AC15" i="41" s="1"/>
  <c r="AD15" i="41"/>
  <c r="AA17" i="41" l="1"/>
  <c r="F11" i="41" s="1"/>
  <c r="B11" i="41" l="1"/>
  <c r="B27" i="41" s="1"/>
  <c r="I11" i="41"/>
  <c r="E11" i="41"/>
  <c r="E27" i="41" s="1"/>
  <c r="J11" i="41"/>
  <c r="J10" i="41" s="1"/>
  <c r="H11" i="41"/>
  <c r="H27" i="41" s="1"/>
  <c r="C11" i="41"/>
  <c r="C27" i="41" s="1"/>
  <c r="G11" i="41"/>
  <c r="G27" i="41" s="1"/>
  <c r="F10" i="41"/>
  <c r="F27" i="41"/>
  <c r="I27" i="41"/>
  <c r="I10" i="41"/>
  <c r="G10" i="41" l="1"/>
  <c r="E10" i="41"/>
  <c r="B10" i="41"/>
  <c r="J27" i="41"/>
  <c r="C10" i="41"/>
  <c r="H10" i="41"/>
  <c r="AE15" i="37"/>
  <c r="AA17" i="37" s="1"/>
  <c r="I11" i="37" l="1"/>
  <c r="N11" i="37"/>
  <c r="P11" i="37"/>
  <c r="P10" i="37" s="1"/>
  <c r="F11" i="37"/>
  <c r="K11" i="37"/>
  <c r="K27" i="37" s="1"/>
  <c r="G11" i="37"/>
  <c r="M11" i="37"/>
  <c r="D11" i="37"/>
  <c r="R11" i="37"/>
  <c r="L11" i="37"/>
  <c r="J11" i="37"/>
  <c r="I10" i="37"/>
  <c r="I27" i="37"/>
  <c r="O11" i="37"/>
  <c r="C11" i="37"/>
  <c r="Q11" i="37"/>
  <c r="H11" i="37"/>
  <c r="B11" i="37"/>
  <c r="E11" i="37"/>
  <c r="K10" i="37" l="1"/>
  <c r="P27" i="37"/>
  <c r="L27" i="37"/>
  <c r="L10" i="37"/>
  <c r="F27" i="37"/>
  <c r="F10" i="37"/>
  <c r="J27" i="37"/>
  <c r="J10" i="37"/>
  <c r="R10" i="37"/>
  <c r="R27" i="37"/>
  <c r="D27" i="37"/>
  <c r="D10" i="37"/>
  <c r="M27" i="37"/>
  <c r="M10" i="37"/>
  <c r="G27" i="37"/>
  <c r="G10" i="37"/>
  <c r="N27" i="37"/>
  <c r="N10" i="37"/>
  <c r="B27" i="37"/>
  <c r="B10" i="37"/>
  <c r="E27" i="37"/>
  <c r="E10" i="37"/>
  <c r="H27" i="37"/>
  <c r="H10" i="37"/>
  <c r="Q10" i="37"/>
  <c r="Q27" i="37"/>
  <c r="C27" i="37"/>
  <c r="C10" i="37"/>
  <c r="O27" i="37"/>
  <c r="O10" i="37"/>
</calcChain>
</file>

<file path=xl/sharedStrings.xml><?xml version="1.0" encoding="utf-8"?>
<sst xmlns="http://schemas.openxmlformats.org/spreadsheetml/2006/main" count="509" uniqueCount="93">
  <si>
    <t>Yield</t>
  </si>
  <si>
    <t>Income</t>
  </si>
  <si>
    <t>Corn</t>
  </si>
  <si>
    <t>Soybean</t>
  </si>
  <si>
    <t>Barley</t>
  </si>
  <si>
    <t>Drybeans</t>
  </si>
  <si>
    <t>Oil Snflr</t>
  </si>
  <si>
    <t>Canola</t>
  </si>
  <si>
    <t>Flax</t>
  </si>
  <si>
    <t>Durum</t>
  </si>
  <si>
    <t>Field Pea</t>
  </si>
  <si>
    <t>S. Wht</t>
  </si>
  <si>
    <t>Oats</t>
  </si>
  <si>
    <t>Variable costs:</t>
  </si>
  <si>
    <t>Base ROVC</t>
  </si>
  <si>
    <t>Conf Snflr</t>
  </si>
  <si>
    <t>ROVC intermediate step</t>
  </si>
  <si>
    <t>Lentils</t>
  </si>
  <si>
    <t xml:space="preserve">         - Crop insurance for corn is only available by written agreement. An estimate is used.</t>
  </si>
  <si>
    <r>
      <t>Note</t>
    </r>
    <r>
      <rPr>
        <sz val="10"/>
        <rFont val="Arial"/>
        <family val="2"/>
      </rPr>
      <t xml:space="preserve">: - Only variable costs are considered in this comparison. You can include an amount under "misc."  </t>
    </r>
  </si>
  <si>
    <t xml:space="preserve">           to account for any differences between crops in fixed costs, labor, management and risk.</t>
  </si>
  <si>
    <t>Instructions:</t>
  </si>
  <si>
    <t>Adjustments for Fixed Costs:</t>
  </si>
  <si>
    <t>**NDSU and its entities makes no warranties, either expressed or implied, concerning this program.**</t>
  </si>
  <si>
    <t>The underlying assumption is that fixed costs, such as machinery ownership, land, and owner’s labor and</t>
  </si>
  <si>
    <t>potential crop for which you do not have all the necessary equipment, there will likely be additional fixed</t>
  </si>
  <si>
    <t>labor and management is hired it should be included in the variable costs.  If all the labor and management</t>
  </si>
  <si>
    <t>is owner-operator contribution it would be considered a fixed cost and could be excluded.  Even in this</t>
  </si>
  <si>
    <t xml:space="preserve">management, do not change between crop choices and therefore do not need to be included in the analysis. </t>
  </si>
  <si>
    <t>In practice, there may be differences in fixed costs that should be considered.  If you are considering a</t>
  </si>
  <si>
    <t>costs.   For example, if you are considering corn but would have to purchase a corn planter, there would be</t>
  </si>
  <si>
    <t>considered a variable cost and should be included as a miscellaneous cost.</t>
  </si>
  <si>
    <t>Another option would be to hire someone to plant corn.  In this case the custom planting charge would be</t>
  </si>
  <si>
    <t>an additional fixed cost for machinery ownership that should be entered.  A per acre amount, about 10</t>
  </si>
  <si>
    <t>percent of the purchase price divided by the number of expected corn acres, could be entered under “misc.”</t>
  </si>
  <si>
    <t>Scroll down to view map of regions</t>
  </si>
  <si>
    <t>expected price.  The prices of competing crops that are necessary to provide the same return over variable</t>
  </si>
  <si>
    <t xml:space="preserve">are only guides for large multi-county regions.  Please enter your own information.   Entries can be made </t>
  </si>
  <si>
    <t>in the yellow colored cells.</t>
  </si>
  <si>
    <t>futures price</t>
  </si>
  <si>
    <t>Enter the</t>
  </si>
  <si>
    <t xml:space="preserve">Expected      </t>
  </si>
  <si>
    <t>local cash price</t>
  </si>
  <si>
    <t>Relative Price</t>
  </si>
  <si>
    <t>Enter expected local basis (cash-futures)</t>
  </si>
  <si>
    <t xml:space="preserve"> Seed</t>
  </si>
  <si>
    <t xml:space="preserve"> Herbicide</t>
  </si>
  <si>
    <t xml:space="preserve"> Fungicide</t>
  </si>
  <si>
    <t xml:space="preserve"> Insecticide</t>
  </si>
  <si>
    <t xml:space="preserve"> Fertilizer</t>
  </si>
  <si>
    <t xml:space="preserve"> Crop Insurance</t>
  </si>
  <si>
    <t xml:space="preserve"> Fuel &amp; Lube</t>
  </si>
  <si>
    <t xml:space="preserve"> Repairs</t>
  </si>
  <si>
    <t xml:space="preserve"> Misc.</t>
  </si>
  <si>
    <t xml:space="preserve"> Operating Int.</t>
  </si>
  <si>
    <t>Total Var.Costs</t>
  </si>
  <si>
    <t>Return Over</t>
  </si>
  <si>
    <t>Variable Costs</t>
  </si>
  <si>
    <t xml:space="preserve"> Drying</t>
  </si>
  <si>
    <t xml:space="preserve">Select reference crop </t>
  </si>
  <si>
    <t>Crop selected=1</t>
  </si>
  <si>
    <t>Has futures mkt=1</t>
  </si>
  <si>
    <t>W.Wht</t>
  </si>
  <si>
    <t>Select your region using the tabs at the bottom of this screen.  Designate a "reference crop" and enter its</t>
  </si>
  <si>
    <t>Additional labor, management and risk associated with a crop may or may not be considered.  If the</t>
  </si>
  <si>
    <t>situation, you may want to add some cost under "misc." if you would only want to produce the crop when</t>
  </si>
  <si>
    <t xml:space="preserve">an adequate reward would be received for the extra time and management required relative to other crops </t>
  </si>
  <si>
    <t xml:space="preserve">under consideration. A similar rationale could be used if a crop was considered higher risk. Any additional </t>
  </si>
  <si>
    <t>charges could be included as a miscellaneous cost.</t>
  </si>
  <si>
    <t>Prices which provide the same Return over Variable Costs between crops - North West N.D.</t>
  </si>
  <si>
    <t>Prices which provide the same Return over Variable Costs between crops - South West N.D.</t>
  </si>
  <si>
    <t>Prices which provide the same Return over Variable Costs between crops - North Central N.D.</t>
  </si>
  <si>
    <t>Mustard</t>
  </si>
  <si>
    <t>Prices which provide the same Return over Variable Costs between crops - South Central N.D.</t>
  </si>
  <si>
    <t>Prices which provide the same Return over Variable Costs between crops - East Central N.D.</t>
  </si>
  <si>
    <t>Prices which provide the same Return over Variable Costs between crops - North East N.D.</t>
  </si>
  <si>
    <t>Prices which provide the same Return over Variable Costs between crops - South East N.D.</t>
  </si>
  <si>
    <t>Prices which provide the same Return over Variable Costs between crops - North Valley N.D.</t>
  </si>
  <si>
    <t>Prices which provide the same Return over Variable Costs between crops - South Valley N.D.</t>
  </si>
  <si>
    <t>Buckwht</t>
  </si>
  <si>
    <t>Millet</t>
  </si>
  <si>
    <t>Rye</t>
  </si>
  <si>
    <t>No price message=1</t>
  </si>
  <si>
    <t>Use 3 dec.places=1</t>
  </si>
  <si>
    <t>&lt;- if 0 then message to enter cash price if no futures market</t>
  </si>
  <si>
    <t>&lt;- if 1 then 3 dec. places in reference crop price section</t>
  </si>
  <si>
    <t>Reference crop 3dec.</t>
  </si>
  <si>
    <t xml:space="preserve">Annual interest rate for variable costs </t>
  </si>
  <si>
    <t>Developed by: Dwight Aakre and Andrew Swenson, NDSU Extension</t>
  </si>
  <si>
    <t>Updated by: Ron Haugen and Paulann Haakenson, NDSU Extension (ver. 2/10/26)</t>
  </si>
  <si>
    <t>costs as the base crop are displayed.   The yields per harvested acre are seven year, 2018-2024, olympic</t>
  </si>
  <si>
    <r>
      <t xml:space="preserve">averages.  The variable costs are from the </t>
    </r>
    <r>
      <rPr>
        <sz val="10"/>
        <rFont val="Arial"/>
        <family val="2"/>
      </rPr>
      <t>NDSU</t>
    </r>
    <r>
      <rPr>
        <b/>
        <sz val="10"/>
        <rFont val="Arial"/>
        <family val="2"/>
      </rPr>
      <t xml:space="preserve"> 2026</t>
    </r>
    <r>
      <rPr>
        <sz val="10"/>
        <rFont val="Arial"/>
        <family val="2"/>
      </rPr>
      <t xml:space="preserve"> projected budgets.  The yields and variable costs</t>
    </r>
  </si>
  <si>
    <t>CROP COMPARE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</si>
</sst>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3" tint="0.399975585192419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0" applyNumberFormat="1"/>
    <xf numFmtId="0" fontId="3" fillId="0" borderId="0" xfId="0" applyFont="1"/>
    <xf numFmtId="0" fontId="0" fillId="0" borderId="0" xfId="0" quotePrefix="1"/>
    <xf numFmtId="0" fontId="0" fillId="0" borderId="0" xfId="0" applyFill="1"/>
    <xf numFmtId="0" fontId="0" fillId="0" borderId="0" xfId="0" applyBorder="1"/>
    <xf numFmtId="164" fontId="1" fillId="3" borderId="0" xfId="0" applyNumberFormat="1" applyFont="1" applyFill="1" applyBorder="1"/>
    <xf numFmtId="164" fontId="0" fillId="0" borderId="0" xfId="0" applyNumberFormat="1" applyBorder="1"/>
    <xf numFmtId="0" fontId="0" fillId="4" borderId="0" xfId="0" applyFill="1" applyBorder="1" applyProtection="1">
      <protection locked="0"/>
    </xf>
    <xf numFmtId="164" fontId="0" fillId="4" borderId="0" xfId="0" applyNumberFormat="1" applyFill="1" applyBorder="1" applyProtection="1">
      <protection locked="0"/>
    </xf>
    <xf numFmtId="2" fontId="0" fillId="4" borderId="0" xfId="0" applyNumberFormat="1" applyFill="1" applyBorder="1" applyProtection="1">
      <protection locked="0"/>
    </xf>
    <xf numFmtId="0" fontId="7" fillId="0" borderId="0" xfId="0" applyFont="1"/>
    <xf numFmtId="0" fontId="6" fillId="0" borderId="0" xfId="0" applyFont="1"/>
    <xf numFmtId="0" fontId="9" fillId="0" borderId="0" xfId="0" applyFont="1"/>
    <xf numFmtId="0" fontId="8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0" fillId="4" borderId="0" xfId="0" applyFill="1" applyBorder="1" applyAlignment="1" applyProtection="1">
      <alignment horizontal="right"/>
      <protection locked="0"/>
    </xf>
    <xf numFmtId="2" fontId="0" fillId="2" borderId="0" xfId="0" applyNumberFormat="1" applyFill="1" applyBorder="1"/>
    <xf numFmtId="0" fontId="0" fillId="3" borderId="0" xfId="0" applyFill="1" applyBorder="1"/>
    <xf numFmtId="0" fontId="5" fillId="0" borderId="0" xfId="0" quotePrefix="1" applyFont="1" applyBorder="1"/>
    <xf numFmtId="164" fontId="1" fillId="5" borderId="0" xfId="0" applyNumberFormat="1" applyFont="1" applyFill="1" applyBorder="1"/>
    <xf numFmtId="0" fontId="3" fillId="0" borderId="0" xfId="0" applyFont="1" applyBorder="1"/>
    <xf numFmtId="0" fontId="0" fillId="4" borderId="0" xfId="0" applyFill="1"/>
    <xf numFmtId="0" fontId="0" fillId="4" borderId="1" xfId="0" applyFill="1" applyBorder="1" applyAlignment="1" applyProtection="1">
      <protection locked="0"/>
    </xf>
    <xf numFmtId="0" fontId="5" fillId="0" borderId="0" xfId="0" applyFont="1" applyFill="1"/>
    <xf numFmtId="0" fontId="0" fillId="0" borderId="1" xfId="0" applyFill="1" applyBorder="1"/>
    <xf numFmtId="0" fontId="5" fillId="0" borderId="0" xfId="0" applyFont="1" applyFill="1" applyBorder="1"/>
    <xf numFmtId="0" fontId="0" fillId="6" borderId="0" xfId="0" applyFill="1"/>
    <xf numFmtId="0" fontId="5" fillId="0" borderId="0" xfId="0" applyFont="1"/>
    <xf numFmtId="10" fontId="1" fillId="6" borderId="0" xfId="1" applyNumberFormat="1" applyFont="1" applyFill="1"/>
    <xf numFmtId="0" fontId="0" fillId="0" borderId="0" xfId="0" quotePrefix="1" applyFont="1" applyAlignment="1">
      <alignment horizontal="left"/>
    </xf>
    <xf numFmtId="0" fontId="10" fillId="0" borderId="0" xfId="0" applyFont="1" applyAlignment="1"/>
    <xf numFmtId="0" fontId="11" fillId="0" borderId="0" xfId="0" quotePrefix="1" applyFont="1"/>
    <xf numFmtId="165" fontId="0" fillId="0" borderId="0" xfId="0" applyNumberFormat="1" applyBorder="1"/>
    <xf numFmtId="165" fontId="0" fillId="2" borderId="0" xfId="0" applyNumberFormat="1" applyFill="1" applyBorder="1"/>
    <xf numFmtId="0" fontId="1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97"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35</xdr:row>
      <xdr:rowOff>57150</xdr:rowOff>
    </xdr:from>
    <xdr:to>
      <xdr:col>11</xdr:col>
      <xdr:colOff>276225</xdr:colOff>
      <xdr:row>62</xdr:row>
      <xdr:rowOff>28575</xdr:rowOff>
    </xdr:to>
    <xdr:pic>
      <xdr:nvPicPr>
        <xdr:cNvPr id="1169" name="Picture 1" descr="ND Map for Budget Regions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629275"/>
          <a:ext cx="6305550" cy="434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4"/>
  <sheetViews>
    <sheetView showGridLines="0" workbookViewId="0">
      <selection activeCell="O10" sqref="O10"/>
    </sheetView>
  </sheetViews>
  <sheetFormatPr defaultRowHeight="12.75" x14ac:dyDescent="0.2"/>
  <cols>
    <col min="1" max="1" width="3.140625" style="13" customWidth="1"/>
    <col min="2" max="2" width="9.140625" style="13" customWidth="1"/>
    <col min="3" max="16384" width="9.140625" style="13"/>
  </cols>
  <sheetData>
    <row r="1" spans="2:11" s="11" customFormat="1" ht="18" x14ac:dyDescent="0.25">
      <c r="C1" s="32"/>
      <c r="D1" s="38" t="s">
        <v>92</v>
      </c>
      <c r="E1" s="38"/>
      <c r="F1" s="38"/>
      <c r="G1" s="38"/>
      <c r="H1" s="38"/>
      <c r="I1" s="32"/>
      <c r="J1" s="32"/>
    </row>
    <row r="2" spans="2:11" s="11" customFormat="1" ht="18" x14ac:dyDescent="0.25">
      <c r="C2" s="32"/>
      <c r="D2" s="37"/>
      <c r="E2" s="37"/>
      <c r="F2" s="37"/>
      <c r="G2" s="37"/>
      <c r="H2" s="37"/>
      <c r="I2" s="32"/>
      <c r="J2" s="32"/>
    </row>
    <row r="3" spans="2:11" s="11" customFormat="1" x14ac:dyDescent="0.2">
      <c r="B3" s="36" t="s">
        <v>89</v>
      </c>
      <c r="D3" s="12"/>
      <c r="E3" s="12"/>
      <c r="F3" s="12"/>
    </row>
    <row r="4" spans="2:11" x14ac:dyDescent="0.2">
      <c r="B4" s="31" t="s">
        <v>88</v>
      </c>
    </row>
    <row r="5" spans="2:11" x14ac:dyDescent="0.2">
      <c r="B5" s="14" t="s">
        <v>21</v>
      </c>
      <c r="C5" s="14"/>
      <c r="D5" s="14"/>
      <c r="E5" s="14"/>
      <c r="F5" s="14"/>
      <c r="G5" s="14"/>
      <c r="H5" s="14"/>
      <c r="I5" s="14"/>
      <c r="J5" s="14"/>
    </row>
    <row r="6" spans="2:11" x14ac:dyDescent="0.2">
      <c r="B6" s="16" t="s">
        <v>63</v>
      </c>
      <c r="C6" s="14"/>
      <c r="D6" s="14"/>
      <c r="E6" s="14"/>
      <c r="F6" s="14"/>
      <c r="G6" s="14"/>
      <c r="H6" s="14"/>
      <c r="I6" s="14"/>
      <c r="J6" s="14"/>
    </row>
    <row r="7" spans="2:11" x14ac:dyDescent="0.2">
      <c r="B7" s="13" t="s">
        <v>36</v>
      </c>
    </row>
    <row r="8" spans="2:11" x14ac:dyDescent="0.2">
      <c r="B8" t="s">
        <v>90</v>
      </c>
    </row>
    <row r="9" spans="2:11" x14ac:dyDescent="0.2">
      <c r="B9" t="s">
        <v>91</v>
      </c>
    </row>
    <row r="10" spans="2:11" x14ac:dyDescent="0.2">
      <c r="B10" s="13" t="s">
        <v>37</v>
      </c>
    </row>
    <row r="11" spans="2:11" x14ac:dyDescent="0.2">
      <c r="B11" s="13" t="s">
        <v>38</v>
      </c>
    </row>
    <row r="13" spans="2:11" x14ac:dyDescent="0.2">
      <c r="B13" s="14" t="s">
        <v>22</v>
      </c>
      <c r="C13" s="14"/>
      <c r="D13" s="14"/>
      <c r="E13" s="14"/>
      <c r="F13" s="14"/>
      <c r="G13" s="14"/>
      <c r="H13" s="14"/>
      <c r="I13" s="14"/>
      <c r="J13" s="14"/>
      <c r="K13" s="14"/>
    </row>
    <row r="14" spans="2:11" x14ac:dyDescent="0.2">
      <c r="B14" s="13" t="s">
        <v>24</v>
      </c>
    </row>
    <row r="15" spans="2:11" x14ac:dyDescent="0.2">
      <c r="B15" s="13" t="s">
        <v>28</v>
      </c>
    </row>
    <row r="16" spans="2:11" x14ac:dyDescent="0.2">
      <c r="B16" s="13" t="s">
        <v>29</v>
      </c>
    </row>
    <row r="17" spans="2:2" x14ac:dyDescent="0.2">
      <c r="B17" s="13" t="s">
        <v>25</v>
      </c>
    </row>
    <row r="18" spans="2:2" x14ac:dyDescent="0.2">
      <c r="B18" s="13" t="s">
        <v>30</v>
      </c>
    </row>
    <row r="19" spans="2:2" x14ac:dyDescent="0.2">
      <c r="B19" s="13" t="s">
        <v>33</v>
      </c>
    </row>
    <row r="20" spans="2:2" x14ac:dyDescent="0.2">
      <c r="B20" s="13" t="s">
        <v>34</v>
      </c>
    </row>
    <row r="21" spans="2:2" x14ac:dyDescent="0.2">
      <c r="B21" s="13" t="s">
        <v>32</v>
      </c>
    </row>
    <row r="22" spans="2:2" x14ac:dyDescent="0.2">
      <c r="B22" s="13" t="s">
        <v>31</v>
      </c>
    </row>
    <row r="24" spans="2:2" x14ac:dyDescent="0.2">
      <c r="B24" s="13" t="s">
        <v>64</v>
      </c>
    </row>
    <row r="25" spans="2:2" x14ac:dyDescent="0.2">
      <c r="B25" s="13" t="s">
        <v>26</v>
      </c>
    </row>
    <row r="26" spans="2:2" x14ac:dyDescent="0.2">
      <c r="B26" s="13" t="s">
        <v>27</v>
      </c>
    </row>
    <row r="27" spans="2:2" x14ac:dyDescent="0.2">
      <c r="B27" s="13" t="s">
        <v>65</v>
      </c>
    </row>
    <row r="28" spans="2:2" x14ac:dyDescent="0.2">
      <c r="B28" s="13" t="s">
        <v>66</v>
      </c>
    </row>
    <row r="29" spans="2:2" x14ac:dyDescent="0.2">
      <c r="B29" s="13" t="s">
        <v>67</v>
      </c>
    </row>
    <row r="30" spans="2:2" x14ac:dyDescent="0.2">
      <c r="B30" s="13" t="s">
        <v>68</v>
      </c>
    </row>
    <row r="32" spans="2:2" x14ac:dyDescent="0.2">
      <c r="B32" s="13" t="s">
        <v>23</v>
      </c>
    </row>
    <row r="34" spans="5:5" x14ac:dyDescent="0.2">
      <c r="E34" s="15" t="s">
        <v>35</v>
      </c>
    </row>
  </sheetData>
  <sheetProtection sheet="1" objects="1" scenarios="1"/>
  <mergeCells count="1">
    <mergeCell ref="D1:H1"/>
  </mergeCells>
  <phoneticPr fontId="2" type="noConversion"/>
  <pageMargins left="0.75" right="0.25" top="1" bottom="1" header="0.5" footer="0.5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R32"/>
  <sheetViews>
    <sheetView showGridLines="0" workbookViewId="0">
      <pane xSplit="1" topLeftCell="B1" activePane="topRight" state="frozen"/>
      <selection pane="topRight" activeCell="R25" sqref="R25"/>
    </sheetView>
  </sheetViews>
  <sheetFormatPr defaultRowHeight="12.75" x14ac:dyDescent="0.2"/>
  <cols>
    <col min="1" max="1" width="13.42578125" customWidth="1"/>
    <col min="2" max="12" width="9.7109375" customWidth="1"/>
    <col min="13" max="13" width="9.7109375" hidden="1" customWidth="1"/>
    <col min="14" max="15" width="9.7109375" customWidth="1"/>
    <col min="16" max="16" width="9.7109375" hidden="1" customWidth="1"/>
    <col min="17" max="18" width="9.7109375" customWidth="1"/>
    <col min="23" max="23" width="0" hidden="1" customWidth="1"/>
    <col min="24" max="26" width="9.140625" hidden="1" customWidth="1"/>
    <col min="27" max="43" width="8.85546875" hidden="1" customWidth="1"/>
    <col min="44" max="44" width="9.140625" hidden="1" customWidth="1"/>
    <col min="45" max="45" width="0" hidden="1" customWidth="1"/>
  </cols>
  <sheetData>
    <row r="1" spans="1:43" x14ac:dyDescent="0.2">
      <c r="A1" s="2" t="s">
        <v>69</v>
      </c>
      <c r="B1" s="2"/>
      <c r="C1" s="2"/>
      <c r="G1" s="2"/>
      <c r="J1" s="22"/>
      <c r="R1" s="2"/>
    </row>
    <row r="2" spans="1:43" x14ac:dyDescent="0.2">
      <c r="C2" s="2"/>
      <c r="D2" s="2"/>
      <c r="Y2" s="25"/>
      <c r="Z2" s="25"/>
      <c r="AA2" s="4"/>
      <c r="AB2" s="4"/>
    </row>
    <row r="3" spans="1:43" x14ac:dyDescent="0.2">
      <c r="B3" s="22" t="s">
        <v>59</v>
      </c>
      <c r="C3" s="22"/>
      <c r="D3" s="22"/>
      <c r="E3" s="5"/>
      <c r="F3" s="24" t="s">
        <v>11</v>
      </c>
      <c r="Q3" s="3"/>
      <c r="Y3" s="4"/>
      <c r="Z3" s="4"/>
    </row>
    <row r="4" spans="1:43" x14ac:dyDescent="0.2">
      <c r="B4" s="5" t="s">
        <v>40</v>
      </c>
      <c r="C4" s="20" t="str">
        <f>F3</f>
        <v>S. Wht</v>
      </c>
      <c r="D4" s="5" t="s">
        <v>39</v>
      </c>
      <c r="E4" s="5"/>
      <c r="F4" s="9">
        <v>6.15</v>
      </c>
      <c r="G4" s="33" t="str">
        <f>IF(Y8=1,"","&lt;= enter cash price if no futures market")</f>
        <v/>
      </c>
      <c r="H4" s="15"/>
      <c r="I4" s="15"/>
      <c r="J4" s="15"/>
      <c r="K4" s="15"/>
      <c r="Y4" s="4"/>
      <c r="Z4" s="4"/>
      <c r="AA4" t="str">
        <f>B8</f>
        <v>S. Wht</v>
      </c>
      <c r="AB4" t="str">
        <f t="shared" ref="AB4:AK4" si="0">C8</f>
        <v>Durum</v>
      </c>
      <c r="AC4" t="str">
        <f t="shared" si="0"/>
        <v>Barley</v>
      </c>
      <c r="AD4" t="str">
        <f t="shared" si="0"/>
        <v>Corn</v>
      </c>
      <c r="AE4" t="str">
        <f t="shared" si="0"/>
        <v>Soybean</v>
      </c>
      <c r="AF4" t="str">
        <f t="shared" si="0"/>
        <v>Oil Snflr</v>
      </c>
      <c r="AG4" t="str">
        <f t="shared" si="0"/>
        <v>Canola</v>
      </c>
      <c r="AH4" t="str">
        <f t="shared" si="0"/>
        <v>Flax</v>
      </c>
      <c r="AI4" t="str">
        <f t="shared" si="0"/>
        <v>Field Pea</v>
      </c>
      <c r="AJ4" t="str">
        <f t="shared" si="0"/>
        <v>Lentils</v>
      </c>
      <c r="AK4" t="str">
        <f t="shared" si="0"/>
        <v>Mustard</v>
      </c>
      <c r="AL4">
        <f t="shared" ref="AL4:AQ4" si="1">M8</f>
        <v>0</v>
      </c>
      <c r="AM4" t="str">
        <f t="shared" si="1"/>
        <v>Oats</v>
      </c>
      <c r="AN4" t="str">
        <f t="shared" si="1"/>
        <v>Buckwht</v>
      </c>
      <c r="AO4">
        <f t="shared" si="1"/>
        <v>0</v>
      </c>
      <c r="AP4" t="str">
        <f t="shared" si="1"/>
        <v>W.Wht</v>
      </c>
      <c r="AQ4" t="str">
        <f t="shared" si="1"/>
        <v>Rye</v>
      </c>
    </row>
    <row r="5" spans="1:43" x14ac:dyDescent="0.2">
      <c r="B5" s="5" t="s">
        <v>44</v>
      </c>
      <c r="C5" s="5"/>
      <c r="D5" s="5"/>
      <c r="E5" s="5"/>
      <c r="F5" s="9">
        <v>-0.4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0</v>
      </c>
      <c r="AD5" s="23">
        <v>1</v>
      </c>
      <c r="AE5" s="23">
        <v>1</v>
      </c>
      <c r="AF5" s="23">
        <v>0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0</v>
      </c>
      <c r="AM5" s="23">
        <v>1</v>
      </c>
      <c r="AN5" s="23">
        <v>0</v>
      </c>
      <c r="AO5" s="23">
        <v>0</v>
      </c>
      <c r="AP5" s="23">
        <v>1</v>
      </c>
      <c r="AQ5" s="23">
        <v>0</v>
      </c>
    </row>
    <row r="6" spans="1:43" x14ac:dyDescent="0.2">
      <c r="B6" s="5" t="s">
        <v>41</v>
      </c>
      <c r="C6" s="20" t="str">
        <f>F3</f>
        <v>S. Wht</v>
      </c>
      <c r="D6" s="5" t="s">
        <v>42</v>
      </c>
      <c r="E6" s="5"/>
      <c r="F6" s="21">
        <f>F4+F5</f>
        <v>5.75</v>
      </c>
      <c r="G6" s="4"/>
      <c r="Y6" s="4" t="s">
        <v>60</v>
      </c>
      <c r="Z6" s="4"/>
      <c r="AA6">
        <f>IF($F$3=B8,1,0)</f>
        <v>1</v>
      </c>
      <c r="AB6">
        <f t="shared" ref="AB6:AH6" si="2">IF($F$3=C8,1,0)</f>
        <v>0</v>
      </c>
      <c r="AC6">
        <f t="shared" si="2"/>
        <v>0</v>
      </c>
      <c r="AD6">
        <f t="shared" si="2"/>
        <v>0</v>
      </c>
      <c r="AE6">
        <f t="shared" si="2"/>
        <v>0</v>
      </c>
      <c r="AF6">
        <f t="shared" si="2"/>
        <v>0</v>
      </c>
      <c r="AG6">
        <f t="shared" si="2"/>
        <v>0</v>
      </c>
      <c r="AH6">
        <f t="shared" si="2"/>
        <v>0</v>
      </c>
      <c r="AI6">
        <f>IF($F$3=J8,1,0)</f>
        <v>0</v>
      </c>
      <c r="AJ6">
        <f>IF($F$3=K8,1,0)</f>
        <v>0</v>
      </c>
      <c r="AK6">
        <f>IF($F$3=L8,1,0)</f>
        <v>0</v>
      </c>
      <c r="AL6">
        <f t="shared" ref="AL6:AQ6" si="3">IF($F$3=M8,1,0)</f>
        <v>0</v>
      </c>
      <c r="AM6">
        <f t="shared" si="3"/>
        <v>0</v>
      </c>
      <c r="AN6">
        <f t="shared" si="3"/>
        <v>0</v>
      </c>
      <c r="AO6">
        <f t="shared" si="3"/>
        <v>0</v>
      </c>
      <c r="AP6">
        <f t="shared" si="3"/>
        <v>0</v>
      </c>
      <c r="AQ6">
        <f t="shared" si="3"/>
        <v>0</v>
      </c>
    </row>
    <row r="7" spans="1:43" x14ac:dyDescent="0.2">
      <c r="F7" s="4"/>
      <c r="G7" s="4"/>
      <c r="H7" s="4"/>
      <c r="I7" s="4"/>
      <c r="J7" s="4"/>
      <c r="Y7" s="25" t="s">
        <v>82</v>
      </c>
      <c r="Z7" s="4"/>
      <c r="AA7">
        <f>IF(AA5+AA6=2,1,0)</f>
        <v>1</v>
      </c>
      <c r="AB7">
        <f t="shared" ref="AB7:AK7" si="4">IF(AB5+AB6=2,1,0)</f>
        <v>0</v>
      </c>
      <c r="AC7">
        <f t="shared" si="4"/>
        <v>0</v>
      </c>
      <c r="AD7">
        <f t="shared" si="4"/>
        <v>0</v>
      </c>
      <c r="AE7">
        <f t="shared" si="4"/>
        <v>0</v>
      </c>
      <c r="AF7">
        <f t="shared" si="4"/>
        <v>0</v>
      </c>
      <c r="AG7">
        <f t="shared" si="4"/>
        <v>0</v>
      </c>
      <c r="AH7">
        <f t="shared" si="4"/>
        <v>0</v>
      </c>
      <c r="AI7">
        <f t="shared" si="4"/>
        <v>0</v>
      </c>
      <c r="AJ7">
        <f t="shared" si="4"/>
        <v>0</v>
      </c>
      <c r="AK7">
        <f t="shared" si="4"/>
        <v>0</v>
      </c>
      <c r="AL7">
        <f t="shared" ref="AL7:AQ7" si="5">IF(AL5+AL6=2,1,0)</f>
        <v>0</v>
      </c>
      <c r="AM7">
        <f t="shared" si="5"/>
        <v>0</v>
      </c>
      <c r="AN7">
        <f t="shared" si="5"/>
        <v>0</v>
      </c>
      <c r="AO7">
        <f t="shared" si="5"/>
        <v>0</v>
      </c>
      <c r="AP7">
        <f t="shared" si="5"/>
        <v>0</v>
      </c>
      <c r="AQ7">
        <f t="shared" si="5"/>
        <v>0</v>
      </c>
    </row>
    <row r="8" spans="1:43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6</v>
      </c>
      <c r="H8" s="17" t="s">
        <v>7</v>
      </c>
      <c r="I8" s="17" t="s">
        <v>8</v>
      </c>
      <c r="J8" s="17" t="s">
        <v>10</v>
      </c>
      <c r="K8" s="17" t="s">
        <v>17</v>
      </c>
      <c r="L8" s="17" t="s">
        <v>72</v>
      </c>
      <c r="M8" s="17"/>
      <c r="N8" s="17" t="s">
        <v>12</v>
      </c>
      <c r="O8" s="17" t="s">
        <v>79</v>
      </c>
      <c r="P8" s="17"/>
      <c r="Q8" s="17" t="s">
        <v>62</v>
      </c>
      <c r="R8" s="17" t="s">
        <v>81</v>
      </c>
      <c r="Y8" s="26">
        <f>SUM(AA7:AQ7)</f>
        <v>1</v>
      </c>
      <c r="Z8" s="25" t="s">
        <v>84</v>
      </c>
    </row>
    <row r="9" spans="1:43" x14ac:dyDescent="0.2">
      <c r="A9" s="5" t="s">
        <v>0</v>
      </c>
      <c r="B9" s="8">
        <v>43</v>
      </c>
      <c r="C9" s="8">
        <v>40</v>
      </c>
      <c r="D9" s="8">
        <v>60</v>
      </c>
      <c r="E9" s="8">
        <v>84</v>
      </c>
      <c r="F9" s="8">
        <v>22</v>
      </c>
      <c r="G9" s="8">
        <v>1620</v>
      </c>
      <c r="H9" s="8">
        <v>1780</v>
      </c>
      <c r="I9" s="8">
        <v>19</v>
      </c>
      <c r="J9" s="8">
        <v>31.757100000000001</v>
      </c>
      <c r="K9" s="8">
        <v>1220</v>
      </c>
      <c r="L9" s="8">
        <v>800</v>
      </c>
      <c r="M9" s="8"/>
      <c r="N9" s="8">
        <v>69</v>
      </c>
      <c r="O9" s="8">
        <v>850</v>
      </c>
      <c r="P9" s="8"/>
      <c r="Q9" s="8">
        <v>47</v>
      </c>
      <c r="R9" s="8">
        <v>40</v>
      </c>
    </row>
    <row r="10" spans="1:43" x14ac:dyDescent="0.2">
      <c r="A10" s="19" t="s">
        <v>43</v>
      </c>
      <c r="B10" s="6">
        <f>IF($F$3=B8,$F$6,B11/B9)</f>
        <v>5.75</v>
      </c>
      <c r="C10" s="6">
        <f t="shared" ref="C10:R10" si="6">IF($F$3=C8,$F$6,C11/C9)</f>
        <v>6.1771100000000008</v>
      </c>
      <c r="D10" s="6">
        <f t="shared" si="6"/>
        <v>3.8160258333333337</v>
      </c>
      <c r="E10" s="6">
        <f t="shared" si="6"/>
        <v>3.7629505952380953</v>
      </c>
      <c r="F10" s="6">
        <f t="shared" si="6"/>
        <v>8.9456409090909101</v>
      </c>
      <c r="G10" s="6">
        <f t="shared" si="6"/>
        <v>0.16741373456790121</v>
      </c>
      <c r="H10" s="6">
        <f t="shared" si="6"/>
        <v>0.17822286516853933</v>
      </c>
      <c r="I10" s="6">
        <f t="shared" si="6"/>
        <v>10.220836842105264</v>
      </c>
      <c r="J10" s="6">
        <f t="shared" si="6"/>
        <v>7.4036924026438191</v>
      </c>
      <c r="K10" s="6">
        <f t="shared" si="6"/>
        <v>0.17034139344262297</v>
      </c>
      <c r="L10" s="6">
        <f t="shared" si="6"/>
        <v>0.23161862500000002</v>
      </c>
      <c r="M10" s="6"/>
      <c r="N10" s="6">
        <f t="shared" si="6"/>
        <v>3.1532833333333334</v>
      </c>
      <c r="O10" s="6">
        <f t="shared" si="6"/>
        <v>0.19916917647058827</v>
      </c>
      <c r="P10" s="6"/>
      <c r="Q10" s="6">
        <f t="shared" si="6"/>
        <v>5.2734106382978725</v>
      </c>
      <c r="R10" s="6">
        <f t="shared" si="6"/>
        <v>4.9607262500000004</v>
      </c>
      <c r="Y10" s="27" t="s">
        <v>83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1</v>
      </c>
      <c r="AG10" s="28">
        <v>1</v>
      </c>
      <c r="AH10" s="28">
        <v>0</v>
      </c>
      <c r="AI10" s="28">
        <v>0</v>
      </c>
      <c r="AJ10" s="28">
        <v>1</v>
      </c>
      <c r="AK10" s="28">
        <v>1</v>
      </c>
      <c r="AL10" s="28">
        <v>1</v>
      </c>
      <c r="AM10" s="28">
        <v>0</v>
      </c>
      <c r="AN10" s="28">
        <v>1</v>
      </c>
      <c r="AO10" s="28">
        <v>1</v>
      </c>
      <c r="AP10" s="28">
        <v>0</v>
      </c>
      <c r="AQ10" s="28">
        <v>0</v>
      </c>
    </row>
    <row r="11" spans="1:43" x14ac:dyDescent="0.2">
      <c r="A11" s="5" t="s">
        <v>1</v>
      </c>
      <c r="B11" s="34">
        <f t="shared" ref="B11:R11" si="7">IF($F$3=B8,B9*B10,$AA$17+B25)</f>
        <v>247.25</v>
      </c>
      <c r="C11" s="34">
        <f t="shared" si="7"/>
        <v>247.08440000000002</v>
      </c>
      <c r="D11" s="34">
        <f t="shared" si="7"/>
        <v>228.96155000000002</v>
      </c>
      <c r="E11" s="34">
        <f t="shared" si="7"/>
        <v>316.08785</v>
      </c>
      <c r="F11" s="34">
        <f t="shared" si="7"/>
        <v>196.80410000000001</v>
      </c>
      <c r="G11" s="34">
        <f t="shared" si="7"/>
        <v>271.21024999999997</v>
      </c>
      <c r="H11" s="34">
        <f t="shared" si="7"/>
        <v>317.23669999999998</v>
      </c>
      <c r="I11" s="34">
        <f t="shared" si="7"/>
        <v>194.19590000000002</v>
      </c>
      <c r="J11" s="34">
        <f t="shared" si="7"/>
        <v>235.11980000000003</v>
      </c>
      <c r="K11" s="34">
        <f t="shared" si="7"/>
        <v>207.81650000000002</v>
      </c>
      <c r="L11" s="34">
        <f t="shared" si="7"/>
        <v>185.29490000000001</v>
      </c>
      <c r="M11" s="34"/>
      <c r="N11" s="34">
        <f t="shared" si="7"/>
        <v>217.57655</v>
      </c>
      <c r="O11" s="34">
        <f t="shared" si="7"/>
        <v>169.29380000000003</v>
      </c>
      <c r="P11" s="34"/>
      <c r="Q11" s="34">
        <f t="shared" si="7"/>
        <v>247.8503</v>
      </c>
      <c r="R11" s="34">
        <f t="shared" si="7"/>
        <v>198.42905000000002</v>
      </c>
      <c r="Y11" s="27" t="s">
        <v>86</v>
      </c>
      <c r="AA11">
        <f t="shared" ref="AA11:AQ11" si="8">IF(AA6+AA10=2,1,0)</f>
        <v>0</v>
      </c>
      <c r="AB11">
        <f t="shared" si="8"/>
        <v>0</v>
      </c>
      <c r="AC11">
        <f t="shared" si="8"/>
        <v>0</v>
      </c>
      <c r="AD11">
        <f t="shared" si="8"/>
        <v>0</v>
      </c>
      <c r="AE11">
        <f t="shared" si="8"/>
        <v>0</v>
      </c>
      <c r="AF11">
        <f t="shared" si="8"/>
        <v>0</v>
      </c>
      <c r="AG11">
        <f t="shared" si="8"/>
        <v>0</v>
      </c>
      <c r="AH11">
        <f t="shared" si="8"/>
        <v>0</v>
      </c>
      <c r="AI11">
        <f t="shared" si="8"/>
        <v>0</v>
      </c>
      <c r="AJ11">
        <f t="shared" si="8"/>
        <v>0</v>
      </c>
      <c r="AK11">
        <f t="shared" si="8"/>
        <v>0</v>
      </c>
      <c r="AL11">
        <f t="shared" si="8"/>
        <v>0</v>
      </c>
      <c r="AM11">
        <f t="shared" si="8"/>
        <v>0</v>
      </c>
      <c r="AN11">
        <f t="shared" si="8"/>
        <v>0</v>
      </c>
      <c r="AO11">
        <f t="shared" si="8"/>
        <v>0</v>
      </c>
      <c r="AP11">
        <f t="shared" si="8"/>
        <v>0</v>
      </c>
      <c r="AQ11">
        <f t="shared" si="8"/>
        <v>0</v>
      </c>
    </row>
    <row r="12" spans="1:43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Y12" s="26">
        <f>SUM(AA11:AQ11)</f>
        <v>0</v>
      </c>
      <c r="Z12" s="25" t="s">
        <v>85</v>
      </c>
    </row>
    <row r="13" spans="1:43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Y13" s="4"/>
      <c r="Z13" s="4"/>
    </row>
    <row r="14" spans="1:43" x14ac:dyDescent="0.2">
      <c r="A14" s="5" t="s">
        <v>45</v>
      </c>
      <c r="B14" s="9">
        <v>19.5</v>
      </c>
      <c r="C14" s="9">
        <v>26.25</v>
      </c>
      <c r="D14" s="9">
        <v>13.5</v>
      </c>
      <c r="E14" s="9">
        <v>69</v>
      </c>
      <c r="F14" s="9">
        <v>65.8</v>
      </c>
      <c r="G14" s="9">
        <v>35.700000000000003</v>
      </c>
      <c r="H14" s="9">
        <v>75</v>
      </c>
      <c r="I14" s="9">
        <v>17.600000000000001</v>
      </c>
      <c r="J14" s="9">
        <v>54</v>
      </c>
      <c r="K14" s="9">
        <v>21</v>
      </c>
      <c r="L14" s="9">
        <v>11.27</v>
      </c>
      <c r="M14" s="9"/>
      <c r="N14" s="9">
        <v>16</v>
      </c>
      <c r="O14" s="9">
        <v>26</v>
      </c>
      <c r="P14" s="9"/>
      <c r="Q14" s="9">
        <v>11</v>
      </c>
      <c r="R14" s="9">
        <v>9.6</v>
      </c>
      <c r="AA14" t="s">
        <v>16</v>
      </c>
    </row>
    <row r="15" spans="1:43" x14ac:dyDescent="0.2">
      <c r="A15" s="5" t="s">
        <v>46</v>
      </c>
      <c r="B15" s="10">
        <v>28.7</v>
      </c>
      <c r="C15" s="10">
        <v>28.7</v>
      </c>
      <c r="D15" s="10">
        <v>27.9</v>
      </c>
      <c r="E15" s="10">
        <v>23.6</v>
      </c>
      <c r="F15" s="10">
        <v>14.5</v>
      </c>
      <c r="G15" s="10">
        <v>37.200000000000003</v>
      </c>
      <c r="H15" s="10">
        <v>15.6</v>
      </c>
      <c r="I15" s="10">
        <v>33.6</v>
      </c>
      <c r="J15" s="10">
        <v>39.700000000000003</v>
      </c>
      <c r="K15" s="10">
        <v>39.200000000000003</v>
      </c>
      <c r="L15" s="10">
        <v>22.6</v>
      </c>
      <c r="M15" s="10"/>
      <c r="N15" s="10">
        <v>12.3</v>
      </c>
      <c r="O15" s="10">
        <v>20.7</v>
      </c>
      <c r="P15" s="10"/>
      <c r="Q15" s="10">
        <v>24.6</v>
      </c>
      <c r="R15" s="10">
        <v>4</v>
      </c>
      <c r="AA15">
        <f t="shared" ref="AA15:AQ15" si="9">IF($F$3=B8,B27,0)</f>
        <v>55.13330000000002</v>
      </c>
      <c r="AB15">
        <f t="shared" si="9"/>
        <v>0</v>
      </c>
      <c r="AC15">
        <f t="shared" si="9"/>
        <v>0</v>
      </c>
      <c r="AD15">
        <f t="shared" si="9"/>
        <v>0</v>
      </c>
      <c r="AE15">
        <f t="shared" si="9"/>
        <v>0</v>
      </c>
      <c r="AF15">
        <f t="shared" si="9"/>
        <v>0</v>
      </c>
      <c r="AG15">
        <f t="shared" si="9"/>
        <v>0</v>
      </c>
      <c r="AH15">
        <f t="shared" si="9"/>
        <v>0</v>
      </c>
      <c r="AI15">
        <f t="shared" si="9"/>
        <v>0</v>
      </c>
      <c r="AJ15">
        <f t="shared" si="9"/>
        <v>0</v>
      </c>
      <c r="AK15">
        <f t="shared" si="9"/>
        <v>0</v>
      </c>
      <c r="AL15">
        <f t="shared" si="9"/>
        <v>0</v>
      </c>
      <c r="AM15">
        <f t="shared" si="9"/>
        <v>0</v>
      </c>
      <c r="AN15">
        <f t="shared" si="9"/>
        <v>0</v>
      </c>
      <c r="AO15">
        <f t="shared" si="9"/>
        <v>0</v>
      </c>
      <c r="AP15">
        <f t="shared" si="9"/>
        <v>0</v>
      </c>
      <c r="AQ15">
        <f t="shared" si="9"/>
        <v>0</v>
      </c>
    </row>
    <row r="16" spans="1:43" x14ac:dyDescent="0.2">
      <c r="A16" s="5" t="s">
        <v>47</v>
      </c>
      <c r="B16" s="10">
        <v>6.5</v>
      </c>
      <c r="C16" s="10">
        <v>6.5</v>
      </c>
      <c r="D16" s="10">
        <v>6.5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3</v>
      </c>
      <c r="K16" s="10">
        <v>16</v>
      </c>
      <c r="L16" s="10">
        <v>0</v>
      </c>
      <c r="M16" s="10"/>
      <c r="N16" s="10">
        <v>0</v>
      </c>
      <c r="O16" s="10">
        <v>0</v>
      </c>
      <c r="P16" s="10"/>
      <c r="Q16" s="10">
        <v>10</v>
      </c>
      <c r="R16" s="10">
        <v>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5</v>
      </c>
      <c r="H17" s="10">
        <v>0</v>
      </c>
      <c r="I17" s="10">
        <v>0</v>
      </c>
      <c r="J17" s="10">
        <v>6</v>
      </c>
      <c r="K17" s="10">
        <v>0</v>
      </c>
      <c r="L17" s="10">
        <v>0</v>
      </c>
      <c r="M17" s="10"/>
      <c r="N17" s="10">
        <v>0</v>
      </c>
      <c r="O17" s="10">
        <v>0</v>
      </c>
      <c r="P17" s="10"/>
      <c r="Q17" s="10">
        <v>0</v>
      </c>
      <c r="R17" s="10">
        <v>0</v>
      </c>
      <c r="AA17">
        <f>SUM(AA15:AQ15)</f>
        <v>55.13330000000002</v>
      </c>
    </row>
    <row r="18" spans="1:31" x14ac:dyDescent="0.2">
      <c r="A18" s="5" t="s">
        <v>49</v>
      </c>
      <c r="B18" s="10">
        <v>83.25</v>
      </c>
      <c r="C18" s="10">
        <v>76.11</v>
      </c>
      <c r="D18" s="10">
        <v>70.849999999999994</v>
      </c>
      <c r="E18" s="10">
        <v>85.07</v>
      </c>
      <c r="F18" s="10">
        <v>13.28</v>
      </c>
      <c r="G18" s="10">
        <v>59</v>
      </c>
      <c r="H18" s="10">
        <v>108.04</v>
      </c>
      <c r="I18" s="10">
        <v>34.01</v>
      </c>
      <c r="J18" s="10">
        <v>16.96</v>
      </c>
      <c r="K18" s="10">
        <v>10.89</v>
      </c>
      <c r="L18" s="10">
        <v>34.06</v>
      </c>
      <c r="M18" s="10"/>
      <c r="N18" s="10">
        <v>69.239999999999995</v>
      </c>
      <c r="O18" s="10">
        <v>21.48</v>
      </c>
      <c r="P18" s="10"/>
      <c r="Q18" s="10">
        <v>92.77</v>
      </c>
      <c r="R18" s="10">
        <v>76.11</v>
      </c>
    </row>
    <row r="19" spans="1:31" x14ac:dyDescent="0.2">
      <c r="A19" s="5" t="s">
        <v>50</v>
      </c>
      <c r="B19" s="10">
        <v>4.9000000000000004</v>
      </c>
      <c r="C19" s="10">
        <v>5.4</v>
      </c>
      <c r="D19" s="10">
        <v>4.9000000000000004</v>
      </c>
      <c r="E19" s="10">
        <v>6.6</v>
      </c>
      <c r="F19" s="10">
        <v>5.4</v>
      </c>
      <c r="G19" s="10">
        <v>10.199999999999999</v>
      </c>
      <c r="H19" s="10">
        <v>9.6999999999999993</v>
      </c>
      <c r="I19" s="10">
        <v>11.6</v>
      </c>
      <c r="J19" s="10">
        <v>7.3</v>
      </c>
      <c r="K19" s="10">
        <v>8.6999999999999993</v>
      </c>
      <c r="L19" s="10">
        <v>12.6</v>
      </c>
      <c r="M19" s="10"/>
      <c r="N19" s="10">
        <v>10.6</v>
      </c>
      <c r="O19" s="10">
        <v>6.3</v>
      </c>
      <c r="P19" s="10"/>
      <c r="Q19" s="10">
        <v>4.9000000000000004</v>
      </c>
      <c r="R19" s="10">
        <v>7.8</v>
      </c>
      <c r="AA19" s="29" t="s">
        <v>87</v>
      </c>
      <c r="AE19" s="30">
        <v>7.0000000000000007E-2</v>
      </c>
    </row>
    <row r="20" spans="1:31" x14ac:dyDescent="0.2">
      <c r="A20" s="5" t="s">
        <v>51</v>
      </c>
      <c r="B20" s="10">
        <v>12.23</v>
      </c>
      <c r="C20" s="10">
        <v>12.06</v>
      </c>
      <c r="D20" s="10">
        <v>13.19</v>
      </c>
      <c r="E20" s="10">
        <v>16.2</v>
      </c>
      <c r="F20" s="10">
        <v>11.71</v>
      </c>
      <c r="G20" s="10">
        <v>13.18</v>
      </c>
      <c r="H20" s="10">
        <v>12.95</v>
      </c>
      <c r="I20" s="10">
        <v>12.65</v>
      </c>
      <c r="J20" s="10">
        <v>13.38</v>
      </c>
      <c r="K20" s="10">
        <v>14.93</v>
      </c>
      <c r="L20" s="10">
        <v>12.71</v>
      </c>
      <c r="M20" s="10"/>
      <c r="N20" s="10">
        <v>15.41</v>
      </c>
      <c r="O20" s="10">
        <v>12.24</v>
      </c>
      <c r="P20" s="10"/>
      <c r="Q20" s="10">
        <v>12.23</v>
      </c>
      <c r="R20" s="10">
        <v>11.58</v>
      </c>
    </row>
    <row r="21" spans="1:31" x14ac:dyDescent="0.2">
      <c r="A21" s="5" t="s">
        <v>52</v>
      </c>
      <c r="B21" s="10">
        <v>20.54</v>
      </c>
      <c r="C21" s="10">
        <v>20.440000000000001</v>
      </c>
      <c r="D21" s="10">
        <v>21.11</v>
      </c>
      <c r="E21" s="10">
        <v>24.86</v>
      </c>
      <c r="F21" s="10">
        <v>20.69</v>
      </c>
      <c r="G21" s="10">
        <v>22.01</v>
      </c>
      <c r="H21" s="10">
        <v>21.95</v>
      </c>
      <c r="I21" s="10">
        <v>22.9</v>
      </c>
      <c r="J21" s="10">
        <v>23.56</v>
      </c>
      <c r="K21" s="10">
        <v>26.8</v>
      </c>
      <c r="L21" s="10">
        <v>22.52</v>
      </c>
      <c r="M21" s="10"/>
      <c r="N21" s="10">
        <v>23.4</v>
      </c>
      <c r="O21" s="10">
        <v>21.58</v>
      </c>
      <c r="P21" s="10"/>
      <c r="Q21" s="10">
        <v>20.7</v>
      </c>
      <c r="R21" s="10">
        <v>19.36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0</v>
      </c>
      <c r="E22" s="10">
        <v>16.8</v>
      </c>
      <c r="F22" s="10">
        <v>0</v>
      </c>
      <c r="G22" s="10">
        <v>6.48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/>
      <c r="N22" s="10">
        <v>0</v>
      </c>
      <c r="O22" s="10">
        <v>0</v>
      </c>
      <c r="P22" s="10"/>
      <c r="Q22" s="10">
        <v>0</v>
      </c>
      <c r="R22" s="10">
        <v>0</v>
      </c>
    </row>
    <row r="23" spans="1:31" x14ac:dyDescent="0.2">
      <c r="A23" s="5" t="s">
        <v>53</v>
      </c>
      <c r="B23" s="10">
        <v>10</v>
      </c>
      <c r="C23" s="10">
        <v>10</v>
      </c>
      <c r="D23" s="10">
        <v>10</v>
      </c>
      <c r="E23" s="10">
        <v>10</v>
      </c>
      <c r="F23" s="10">
        <v>5.5</v>
      </c>
      <c r="G23" s="10">
        <v>20</v>
      </c>
      <c r="H23" s="10">
        <v>10</v>
      </c>
      <c r="I23" s="10">
        <v>2</v>
      </c>
      <c r="J23" s="10">
        <v>10</v>
      </c>
      <c r="K23" s="10">
        <v>10</v>
      </c>
      <c r="L23" s="10">
        <v>10</v>
      </c>
      <c r="M23" s="10"/>
      <c r="N23" s="10">
        <v>10</v>
      </c>
      <c r="O23" s="10">
        <v>2</v>
      </c>
      <c r="P23" s="10"/>
      <c r="Q23" s="10">
        <v>10</v>
      </c>
      <c r="R23" s="10">
        <v>10</v>
      </c>
    </row>
    <row r="24" spans="1:31" x14ac:dyDescent="0.2">
      <c r="A24" s="5" t="s">
        <v>54</v>
      </c>
      <c r="B24" s="18">
        <f>SUM(B14:B23)*$AE$19*6/12</f>
        <v>6.4966999999999997</v>
      </c>
      <c r="C24" s="18">
        <f t="shared" ref="C24:R24" si="10">SUM(C14:C23)*$AE$19*6/12</f>
        <v>6.4911000000000003</v>
      </c>
      <c r="D24" s="18">
        <f t="shared" si="10"/>
        <v>5.8782500000000004</v>
      </c>
      <c r="E24" s="18">
        <f t="shared" si="10"/>
        <v>8.8245500000000003</v>
      </c>
      <c r="F24" s="18">
        <f t="shared" si="10"/>
        <v>4.7907999999999999</v>
      </c>
      <c r="G24" s="18">
        <f t="shared" si="10"/>
        <v>7.3069500000000005</v>
      </c>
      <c r="H24" s="18">
        <f t="shared" si="10"/>
        <v>8.8633999999999986</v>
      </c>
      <c r="I24" s="18">
        <f t="shared" si="10"/>
        <v>4.7026000000000012</v>
      </c>
      <c r="J24" s="18">
        <f t="shared" si="10"/>
        <v>6.0865000000000009</v>
      </c>
      <c r="K24" s="18">
        <f t="shared" si="10"/>
        <v>5.1632000000000007</v>
      </c>
      <c r="L24" s="18">
        <f t="shared" si="10"/>
        <v>4.4016000000000002</v>
      </c>
      <c r="M24" s="18"/>
      <c r="N24" s="18">
        <f t="shared" si="10"/>
        <v>5.4932499999999997</v>
      </c>
      <c r="O24" s="18">
        <f t="shared" si="10"/>
        <v>3.8605000000000005</v>
      </c>
      <c r="P24" s="18"/>
      <c r="Q24" s="18">
        <f t="shared" si="10"/>
        <v>6.5170000000000003</v>
      </c>
      <c r="R24" s="18">
        <f t="shared" si="10"/>
        <v>4.8457499999999998</v>
      </c>
    </row>
    <row r="25" spans="1:31" x14ac:dyDescent="0.2">
      <c r="A25" s="5" t="s">
        <v>55</v>
      </c>
      <c r="B25" s="35">
        <f t="shared" ref="B25:L25" si="11">SUM(B14:B24)</f>
        <v>192.11669999999998</v>
      </c>
      <c r="C25" s="35">
        <f t="shared" si="11"/>
        <v>191.9511</v>
      </c>
      <c r="D25" s="35">
        <f t="shared" si="11"/>
        <v>173.82825</v>
      </c>
      <c r="E25" s="35">
        <f t="shared" si="11"/>
        <v>260.95454999999998</v>
      </c>
      <c r="F25" s="35">
        <f t="shared" si="11"/>
        <v>141.67079999999999</v>
      </c>
      <c r="G25" s="35">
        <f t="shared" si="11"/>
        <v>216.07694999999998</v>
      </c>
      <c r="H25" s="35">
        <f t="shared" si="11"/>
        <v>262.10339999999997</v>
      </c>
      <c r="I25" s="35">
        <f t="shared" si="11"/>
        <v>139.0626</v>
      </c>
      <c r="J25" s="35">
        <f t="shared" si="11"/>
        <v>179.98650000000001</v>
      </c>
      <c r="K25" s="35">
        <f t="shared" si="11"/>
        <v>152.6832</v>
      </c>
      <c r="L25" s="35">
        <f t="shared" si="11"/>
        <v>130.16159999999999</v>
      </c>
      <c r="M25" s="35"/>
      <c r="N25" s="35">
        <f t="shared" ref="N25:R25" si="12">SUM(N14:N24)</f>
        <v>162.44324999999998</v>
      </c>
      <c r="O25" s="35">
        <f t="shared" si="12"/>
        <v>114.1605</v>
      </c>
      <c r="P25" s="35"/>
      <c r="Q25" s="35">
        <f t="shared" si="12"/>
        <v>192.71699999999998</v>
      </c>
      <c r="R25" s="35">
        <f t="shared" si="12"/>
        <v>143.29575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31" x14ac:dyDescent="0.2">
      <c r="A27" s="5" t="s">
        <v>56</v>
      </c>
      <c r="B27" s="34">
        <f t="shared" ref="B27:L27" si="13">B11-B25</f>
        <v>55.13330000000002</v>
      </c>
      <c r="C27" s="34">
        <f t="shared" si="13"/>
        <v>55.13330000000002</v>
      </c>
      <c r="D27" s="34">
        <f t="shared" si="13"/>
        <v>55.13330000000002</v>
      </c>
      <c r="E27" s="34">
        <f t="shared" si="13"/>
        <v>55.13330000000002</v>
      </c>
      <c r="F27" s="34">
        <f t="shared" si="13"/>
        <v>55.13330000000002</v>
      </c>
      <c r="G27" s="34">
        <f t="shared" si="13"/>
        <v>55.133299999999991</v>
      </c>
      <c r="H27" s="34">
        <f t="shared" si="13"/>
        <v>55.13330000000002</v>
      </c>
      <c r="I27" s="34">
        <f t="shared" si="13"/>
        <v>55.13330000000002</v>
      </c>
      <c r="J27" s="34">
        <f t="shared" si="13"/>
        <v>55.13330000000002</v>
      </c>
      <c r="K27" s="34">
        <f t="shared" si="13"/>
        <v>55.13330000000002</v>
      </c>
      <c r="L27" s="34">
        <f t="shared" si="13"/>
        <v>55.13330000000002</v>
      </c>
      <c r="M27" s="34"/>
      <c r="N27" s="34">
        <f t="shared" ref="N27:R27" si="14">N11-N25</f>
        <v>55.13330000000002</v>
      </c>
      <c r="O27" s="34">
        <f t="shared" si="14"/>
        <v>55.133300000000034</v>
      </c>
      <c r="P27" s="34"/>
      <c r="Q27" s="34">
        <f t="shared" si="14"/>
        <v>55.13330000000002</v>
      </c>
      <c r="R27" s="34">
        <f t="shared" si="14"/>
        <v>55.13330000000002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1" x14ac:dyDescent="0.2">
      <c r="A30" s="2" t="s">
        <v>19</v>
      </c>
    </row>
    <row r="31" spans="1:31" x14ac:dyDescent="0.2">
      <c r="A31" t="s">
        <v>20</v>
      </c>
    </row>
    <row r="32" spans="1:31" x14ac:dyDescent="0.2">
      <c r="A32" t="s">
        <v>18</v>
      </c>
    </row>
  </sheetData>
  <sheetProtection sheet="1" objects="1" scenarios="1"/>
  <phoneticPr fontId="2" type="noConversion"/>
  <conditionalFormatting sqref="B8:M8">
    <cfRule type="cellIs" dxfId="9" priority="18" stopIfTrue="1" operator="equal">
      <formula>$F$3</formula>
    </cfRule>
  </conditionalFormatting>
  <conditionalFormatting sqref="F7:J7">
    <cfRule type="cellIs" dxfId="8" priority="19" stopIfTrue="1" operator="equal">
      <formula>1</formula>
    </cfRule>
  </conditionalFormatting>
  <conditionalFormatting sqref="M8:R8">
    <cfRule type="cellIs" dxfId="7" priority="14" stopIfTrue="1" operator="equal">
      <formula>$F$3</formula>
    </cfRule>
  </conditionalFormatting>
  <conditionalFormatting sqref="B10">
    <cfRule type="expression" dxfId="6" priority="13">
      <formula>AA10=1</formula>
    </cfRule>
    <cfRule type="expression" dxfId="5" priority="20" stopIfTrue="1">
      <formula>AA6=1</formula>
    </cfRule>
  </conditionalFormatting>
  <conditionalFormatting sqref="F4">
    <cfRule type="expression" dxfId="4" priority="10" stopIfTrue="1">
      <formula>$Y$12=1</formula>
    </cfRule>
  </conditionalFormatting>
  <conditionalFormatting sqref="F5">
    <cfRule type="expression" dxfId="3" priority="9" stopIfTrue="1">
      <formula>$Y$12=1</formula>
    </cfRule>
  </conditionalFormatting>
  <conditionalFormatting sqref="F6">
    <cfRule type="expression" dxfId="2" priority="8" stopIfTrue="1">
      <formula>$Y$12=1</formula>
    </cfRule>
  </conditionalFormatting>
  <conditionalFormatting sqref="C10:R10">
    <cfRule type="expression" dxfId="1" priority="1">
      <formula>AB10=1</formula>
    </cfRule>
    <cfRule type="expression" dxfId="0" priority="2" stopIfTrue="1">
      <formula>AB6=1</formula>
    </cfRule>
  </conditionalFormatting>
  <dataValidations count="1">
    <dataValidation type="list" allowBlank="1" showInputMessage="1" showErrorMessage="1" sqref="F3" xr:uid="{00000000-0002-0000-0900-000000000000}">
      <formula1>$B$8:$R$8</formula1>
    </dataValidation>
  </dataValidations>
  <pageMargins left="0.5" right="0.25" top="1" bottom="1" header="0.5" footer="0.5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31"/>
  <sheetViews>
    <sheetView showGridLines="0" tabSelected="1" topLeftCell="A4" workbookViewId="0">
      <pane xSplit="1" topLeftCell="B1" activePane="topRight" state="frozen"/>
      <selection pane="topRight" activeCell="B9" sqref="B9"/>
    </sheetView>
  </sheetViews>
  <sheetFormatPr defaultRowHeight="12.75" x14ac:dyDescent="0.2"/>
  <cols>
    <col min="1" max="1" width="13.42578125" customWidth="1"/>
    <col min="2" max="10" width="9.7109375" customWidth="1"/>
    <col min="23" max="23" width="9.140625" customWidth="1"/>
    <col min="24" max="26" width="9.140625" hidden="1" customWidth="1"/>
    <col min="27" max="35" width="8.85546875" hidden="1" customWidth="1"/>
    <col min="36" max="36" width="9.140625" hidden="1" customWidth="1"/>
    <col min="37" max="37" width="9.140625" customWidth="1"/>
  </cols>
  <sheetData>
    <row r="1" spans="1:35" x14ac:dyDescent="0.2">
      <c r="A1" s="2" t="s">
        <v>78</v>
      </c>
      <c r="B1" s="2"/>
      <c r="C1" s="2"/>
      <c r="G1" s="2"/>
      <c r="I1" s="22"/>
      <c r="J1" s="2"/>
    </row>
    <row r="2" spans="1:35" x14ac:dyDescent="0.2">
      <c r="C2" s="2"/>
      <c r="D2" s="2"/>
      <c r="Y2" s="25"/>
      <c r="Z2" s="25"/>
      <c r="AA2" s="4"/>
      <c r="AB2" s="4"/>
    </row>
    <row r="3" spans="1:35" x14ac:dyDescent="0.2">
      <c r="B3" s="22" t="s">
        <v>59</v>
      </c>
      <c r="C3" s="22"/>
      <c r="D3" s="22"/>
      <c r="E3" s="5"/>
      <c r="F3" s="24" t="s">
        <v>2</v>
      </c>
      <c r="Y3" s="4"/>
      <c r="Z3" s="4"/>
    </row>
    <row r="4" spans="1:35" x14ac:dyDescent="0.2">
      <c r="B4" s="5" t="s">
        <v>40</v>
      </c>
      <c r="C4" s="20" t="str">
        <f>F3</f>
        <v>Corn</v>
      </c>
      <c r="D4" s="5" t="s">
        <v>39</v>
      </c>
      <c r="E4" s="5"/>
      <c r="F4" s="9">
        <v>4.25</v>
      </c>
      <c r="G4" s="33" t="str">
        <f>IF(Y8=1,"","&lt;= enter cash price if no futures market")</f>
        <v/>
      </c>
      <c r="H4" s="15"/>
      <c r="I4" s="15"/>
      <c r="Y4" s="4"/>
      <c r="Z4" s="4"/>
      <c r="AA4" t="str">
        <f t="shared" ref="AA4:AI4" si="0">B8</f>
        <v>S. Wht</v>
      </c>
      <c r="AB4" t="str">
        <f t="shared" si="0"/>
        <v>Barley</v>
      </c>
      <c r="AC4" t="str">
        <f t="shared" si="0"/>
        <v>Corn</v>
      </c>
      <c r="AD4" t="str">
        <f t="shared" si="0"/>
        <v>Soybean</v>
      </c>
      <c r="AE4" t="str">
        <f t="shared" si="0"/>
        <v>Drybeans</v>
      </c>
      <c r="AF4" t="str">
        <f t="shared" si="0"/>
        <v>Oil Snflr</v>
      </c>
      <c r="AG4" t="str">
        <f t="shared" si="0"/>
        <v>Conf Snflr</v>
      </c>
      <c r="AH4" t="str">
        <f t="shared" si="0"/>
        <v>Oats</v>
      </c>
      <c r="AI4" t="str">
        <f t="shared" si="0"/>
        <v>W.Wht</v>
      </c>
    </row>
    <row r="5" spans="1:35" x14ac:dyDescent="0.2">
      <c r="B5" s="5" t="s">
        <v>44</v>
      </c>
      <c r="C5" s="5"/>
      <c r="D5" s="5"/>
      <c r="E5" s="5"/>
      <c r="F5" s="9">
        <v>-0.5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1</v>
      </c>
      <c r="AD5" s="23">
        <v>1</v>
      </c>
      <c r="AE5" s="23">
        <v>0</v>
      </c>
      <c r="AF5" s="23">
        <v>0</v>
      </c>
      <c r="AG5" s="23">
        <v>0</v>
      </c>
      <c r="AH5" s="23">
        <v>1</v>
      </c>
      <c r="AI5" s="23">
        <v>1</v>
      </c>
    </row>
    <row r="6" spans="1:35" x14ac:dyDescent="0.2">
      <c r="B6" s="5" t="s">
        <v>41</v>
      </c>
      <c r="C6" s="20" t="str">
        <f>F3</f>
        <v>Corn</v>
      </c>
      <c r="D6" s="5" t="s">
        <v>42</v>
      </c>
      <c r="E6" s="5"/>
      <c r="F6" s="21">
        <f>F4+F5</f>
        <v>3.75</v>
      </c>
      <c r="G6" s="4"/>
      <c r="Y6" s="4" t="s">
        <v>60</v>
      </c>
      <c r="Z6" s="4"/>
      <c r="AA6">
        <f t="shared" ref="AA6:AI6" si="1">IF($F$3=B8,1,0)</f>
        <v>0</v>
      </c>
      <c r="AB6">
        <f t="shared" si="1"/>
        <v>0</v>
      </c>
      <c r="AC6">
        <f t="shared" si="1"/>
        <v>1</v>
      </c>
      <c r="AD6">
        <f t="shared" si="1"/>
        <v>0</v>
      </c>
      <c r="AE6">
        <f t="shared" si="1"/>
        <v>0</v>
      </c>
      <c r="AF6">
        <f t="shared" si="1"/>
        <v>0</v>
      </c>
      <c r="AG6">
        <f t="shared" si="1"/>
        <v>0</v>
      </c>
      <c r="AH6">
        <f t="shared" si="1"/>
        <v>0</v>
      </c>
      <c r="AI6">
        <f t="shared" si="1"/>
        <v>0</v>
      </c>
    </row>
    <row r="7" spans="1:35" x14ac:dyDescent="0.2">
      <c r="F7" s="4"/>
      <c r="G7" s="4"/>
      <c r="H7" s="4"/>
      <c r="I7" s="4"/>
      <c r="Y7" s="25" t="s">
        <v>82</v>
      </c>
      <c r="Z7" s="4"/>
      <c r="AA7">
        <f>IF(AA5+AA6=2,1,0)</f>
        <v>0</v>
      </c>
      <c r="AB7">
        <f t="shared" ref="AB7:AI7" si="2">IF(AB5+AB6=2,1,0)</f>
        <v>0</v>
      </c>
      <c r="AC7">
        <f t="shared" si="2"/>
        <v>1</v>
      </c>
      <c r="AD7">
        <f t="shared" si="2"/>
        <v>0</v>
      </c>
      <c r="AE7">
        <f t="shared" si="2"/>
        <v>0</v>
      </c>
      <c r="AF7">
        <f t="shared" si="2"/>
        <v>0</v>
      </c>
      <c r="AG7">
        <f t="shared" si="2"/>
        <v>0</v>
      </c>
      <c r="AH7">
        <f t="shared" si="2"/>
        <v>0</v>
      </c>
      <c r="AI7">
        <f t="shared" si="2"/>
        <v>0</v>
      </c>
    </row>
    <row r="8" spans="1:35" x14ac:dyDescent="0.2">
      <c r="A8" s="5"/>
      <c r="B8" s="17" t="s">
        <v>11</v>
      </c>
      <c r="C8" s="17" t="s">
        <v>4</v>
      </c>
      <c r="D8" s="17" t="s">
        <v>2</v>
      </c>
      <c r="E8" s="17" t="s">
        <v>3</v>
      </c>
      <c r="F8" s="17" t="s">
        <v>5</v>
      </c>
      <c r="G8" s="17" t="s">
        <v>6</v>
      </c>
      <c r="H8" s="17" t="s">
        <v>15</v>
      </c>
      <c r="I8" s="17" t="s">
        <v>12</v>
      </c>
      <c r="J8" s="17" t="s">
        <v>62</v>
      </c>
      <c r="Y8" s="26">
        <f>SUM(AA7:AI7)</f>
        <v>1</v>
      </c>
      <c r="Z8" s="25" t="s">
        <v>84</v>
      </c>
    </row>
    <row r="9" spans="1:35" x14ac:dyDescent="0.2">
      <c r="A9" s="5" t="s">
        <v>0</v>
      </c>
      <c r="B9" s="8">
        <v>63</v>
      </c>
      <c r="C9" s="8">
        <v>83</v>
      </c>
      <c r="D9" s="8">
        <v>170</v>
      </c>
      <c r="E9" s="8">
        <v>41</v>
      </c>
      <c r="F9" s="8">
        <v>1980</v>
      </c>
      <c r="G9" s="8">
        <v>2440</v>
      </c>
      <c r="H9" s="8">
        <v>1740</v>
      </c>
      <c r="I9" s="8">
        <v>100</v>
      </c>
      <c r="J9" s="8">
        <v>69</v>
      </c>
    </row>
    <row r="10" spans="1:35" x14ac:dyDescent="0.2">
      <c r="A10" s="19" t="s">
        <v>43</v>
      </c>
      <c r="B10" s="6">
        <f>IF($F$3=B8,$F$6,B11/B9)</f>
        <v>7.1758690476190479</v>
      </c>
      <c r="C10" s="6">
        <f t="shared" ref="C10:J10" si="3">IF($F$3=C8,$F$6,C11/C9)</f>
        <v>5.0705277108433737</v>
      </c>
      <c r="D10" s="6">
        <f t="shared" si="3"/>
        <v>3.75</v>
      </c>
      <c r="E10" s="6">
        <f t="shared" si="3"/>
        <v>9.1052743902439026</v>
      </c>
      <c r="F10" s="6">
        <f t="shared" si="3"/>
        <v>0.25934174242424246</v>
      </c>
      <c r="G10" s="6">
        <f t="shared" si="3"/>
        <v>0.18659778688524592</v>
      </c>
      <c r="H10" s="6">
        <f t="shared" si="3"/>
        <v>0.26570474137931033</v>
      </c>
      <c r="I10" s="6">
        <f t="shared" si="3"/>
        <v>3.9313650000000009</v>
      </c>
      <c r="J10" s="6">
        <f t="shared" si="3"/>
        <v>6.4683304347826089</v>
      </c>
      <c r="Y10" s="27" t="s">
        <v>83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1</v>
      </c>
      <c r="AF10" s="28">
        <v>1</v>
      </c>
      <c r="AG10" s="28">
        <v>1</v>
      </c>
      <c r="AH10" s="28">
        <v>0</v>
      </c>
      <c r="AI10" s="28">
        <v>0</v>
      </c>
    </row>
    <row r="11" spans="1:35" x14ac:dyDescent="0.2">
      <c r="A11" s="5" t="s">
        <v>1</v>
      </c>
      <c r="B11" s="34">
        <f t="shared" ref="B11:J11" si="4">IF($F$3=B8,B9*B10,$AA$17+B25)</f>
        <v>452.07974999999999</v>
      </c>
      <c r="C11" s="34">
        <f t="shared" si="4"/>
        <v>420.85380000000004</v>
      </c>
      <c r="D11" s="34">
        <f t="shared" si="4"/>
        <v>637.5</v>
      </c>
      <c r="E11" s="34">
        <f t="shared" si="4"/>
        <v>373.31625000000003</v>
      </c>
      <c r="F11" s="34">
        <f t="shared" si="4"/>
        <v>513.49665000000005</v>
      </c>
      <c r="G11" s="34">
        <f t="shared" si="4"/>
        <v>455.29860000000002</v>
      </c>
      <c r="H11" s="34">
        <f t="shared" si="4"/>
        <v>462.32625000000002</v>
      </c>
      <c r="I11" s="34">
        <f t="shared" si="4"/>
        <v>393.13650000000007</v>
      </c>
      <c r="J11" s="34">
        <f t="shared" si="4"/>
        <v>446.31479999999999</v>
      </c>
      <c r="Y11" s="27" t="s">
        <v>86</v>
      </c>
      <c r="AA11">
        <f t="shared" ref="AA11:AI11" si="5">IF(AA6+AA10=2,1,0)</f>
        <v>0</v>
      </c>
      <c r="AB11">
        <f t="shared" si="5"/>
        <v>0</v>
      </c>
      <c r="AC11">
        <f t="shared" si="5"/>
        <v>0</v>
      </c>
      <c r="AD11">
        <f t="shared" si="5"/>
        <v>0</v>
      </c>
      <c r="AE11">
        <f t="shared" si="5"/>
        <v>0</v>
      </c>
      <c r="AF11">
        <f t="shared" si="5"/>
        <v>0</v>
      </c>
      <c r="AG11">
        <f t="shared" si="5"/>
        <v>0</v>
      </c>
      <c r="AH11">
        <f t="shared" si="5"/>
        <v>0</v>
      </c>
      <c r="AI11">
        <f t="shared" si="5"/>
        <v>0</v>
      </c>
    </row>
    <row r="12" spans="1:35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Y12" s="26">
        <f>SUM(AA11:AI11)</f>
        <v>0</v>
      </c>
      <c r="Z12" s="25" t="s">
        <v>85</v>
      </c>
    </row>
    <row r="13" spans="1:35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Y13" s="4"/>
      <c r="Z13" s="4"/>
    </row>
    <row r="14" spans="1:35" x14ac:dyDescent="0.2">
      <c r="A14" s="5" t="s">
        <v>45</v>
      </c>
      <c r="B14" s="9">
        <v>26</v>
      </c>
      <c r="C14" s="9">
        <v>20</v>
      </c>
      <c r="D14" s="9">
        <v>100.5</v>
      </c>
      <c r="E14" s="9">
        <v>65.8</v>
      </c>
      <c r="F14" s="9">
        <v>82.5</v>
      </c>
      <c r="G14" s="9">
        <v>40.799999999999997</v>
      </c>
      <c r="H14" s="9">
        <v>60</v>
      </c>
      <c r="I14" s="9">
        <v>16</v>
      </c>
      <c r="J14" s="9">
        <v>14.3</v>
      </c>
      <c r="AA14" t="s">
        <v>16</v>
      </c>
    </row>
    <row r="15" spans="1:35" x14ac:dyDescent="0.2">
      <c r="A15" s="5" t="s">
        <v>46</v>
      </c>
      <c r="B15" s="10">
        <v>21.7</v>
      </c>
      <c r="C15" s="10">
        <v>22.7</v>
      </c>
      <c r="D15" s="10">
        <v>37.5</v>
      </c>
      <c r="E15" s="10">
        <v>46</v>
      </c>
      <c r="F15" s="10">
        <v>54.7</v>
      </c>
      <c r="G15" s="10">
        <v>28.6</v>
      </c>
      <c r="H15" s="10">
        <v>31.6</v>
      </c>
      <c r="I15" s="10">
        <v>6.2</v>
      </c>
      <c r="J15" s="10">
        <v>26.8</v>
      </c>
      <c r="AA15">
        <f t="shared" ref="AA15:AI15" si="6">IF($F$3=B8,B27,0)</f>
        <v>0</v>
      </c>
      <c r="AB15">
        <f t="shared" si="6"/>
        <v>0</v>
      </c>
      <c r="AC15">
        <f t="shared" si="6"/>
        <v>197.64570000000003</v>
      </c>
      <c r="AD15">
        <f t="shared" si="6"/>
        <v>0</v>
      </c>
      <c r="AE15">
        <f t="shared" si="6"/>
        <v>0</v>
      </c>
      <c r="AF15">
        <f t="shared" si="6"/>
        <v>0</v>
      </c>
      <c r="AG15">
        <f t="shared" si="6"/>
        <v>0</v>
      </c>
      <c r="AH15">
        <f t="shared" si="6"/>
        <v>0</v>
      </c>
      <c r="AI15">
        <f t="shared" si="6"/>
        <v>0</v>
      </c>
    </row>
    <row r="16" spans="1:35" x14ac:dyDescent="0.2">
      <c r="A16" s="5" t="s">
        <v>47</v>
      </c>
      <c r="B16" s="10">
        <v>18.5</v>
      </c>
      <c r="C16" s="10">
        <v>18.5</v>
      </c>
      <c r="D16" s="10">
        <v>0</v>
      </c>
      <c r="E16" s="10">
        <v>0</v>
      </c>
      <c r="F16" s="10">
        <v>20</v>
      </c>
      <c r="G16" s="10">
        <v>0</v>
      </c>
      <c r="H16" s="10">
        <v>0</v>
      </c>
      <c r="I16" s="10">
        <v>0</v>
      </c>
      <c r="J16" s="10">
        <v>10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4</v>
      </c>
      <c r="F17" s="10">
        <v>0</v>
      </c>
      <c r="G17" s="10">
        <v>5</v>
      </c>
      <c r="H17" s="10">
        <v>10</v>
      </c>
      <c r="I17" s="10">
        <v>0</v>
      </c>
      <c r="J17" s="10">
        <v>0</v>
      </c>
      <c r="AA17">
        <f>SUM(AA15:AI15)</f>
        <v>197.64570000000003</v>
      </c>
    </row>
    <row r="18" spans="1:31" x14ac:dyDescent="0.2">
      <c r="A18" s="5" t="s">
        <v>49</v>
      </c>
      <c r="B18" s="10">
        <v>118.26</v>
      </c>
      <c r="C18" s="10">
        <v>92.97</v>
      </c>
      <c r="D18" s="10">
        <v>168.07</v>
      </c>
      <c r="E18" s="10">
        <v>5.23</v>
      </c>
      <c r="F18" s="10">
        <v>66.510000000000005</v>
      </c>
      <c r="G18" s="10">
        <v>88.68</v>
      </c>
      <c r="H18" s="10">
        <v>58.25</v>
      </c>
      <c r="I18" s="10">
        <v>96.74</v>
      </c>
      <c r="J18" s="10">
        <v>131.18</v>
      </c>
    </row>
    <row r="19" spans="1:31" x14ac:dyDescent="0.2">
      <c r="A19" s="5" t="s">
        <v>50</v>
      </c>
      <c r="B19" s="10">
        <v>4.7</v>
      </c>
      <c r="C19" s="10">
        <v>3.5</v>
      </c>
      <c r="D19" s="10">
        <v>10</v>
      </c>
      <c r="E19" s="10">
        <v>5.4</v>
      </c>
      <c r="F19" s="10">
        <v>15</v>
      </c>
      <c r="G19" s="10">
        <v>10.199999999999999</v>
      </c>
      <c r="H19" s="10">
        <v>15</v>
      </c>
      <c r="I19" s="10">
        <v>8.3000000000000007</v>
      </c>
      <c r="J19" s="10">
        <v>4.7</v>
      </c>
      <c r="AA19" s="29" t="s">
        <v>87</v>
      </c>
      <c r="AE19" s="30">
        <v>7.0000000000000007E-2</v>
      </c>
    </row>
    <row r="20" spans="1:31" x14ac:dyDescent="0.2">
      <c r="A20" s="5" t="s">
        <v>51</v>
      </c>
      <c r="B20" s="10">
        <v>19.600000000000001</v>
      </c>
      <c r="C20" s="10">
        <v>20.58</v>
      </c>
      <c r="D20" s="10">
        <v>27.95</v>
      </c>
      <c r="E20" s="10">
        <v>16.260000000000002</v>
      </c>
      <c r="F20" s="10">
        <v>18.04</v>
      </c>
      <c r="G20" s="10">
        <v>19.670000000000002</v>
      </c>
      <c r="H20" s="10">
        <v>18.420000000000002</v>
      </c>
      <c r="I20" s="10">
        <v>22.76</v>
      </c>
      <c r="J20" s="10">
        <v>18</v>
      </c>
    </row>
    <row r="21" spans="1:31" x14ac:dyDescent="0.2">
      <c r="A21" s="5" t="s">
        <v>52</v>
      </c>
      <c r="B21" s="10">
        <v>27.07</v>
      </c>
      <c r="C21" s="10">
        <v>27.41</v>
      </c>
      <c r="D21" s="10">
        <v>36.96</v>
      </c>
      <c r="E21" s="10">
        <v>25.04</v>
      </c>
      <c r="F21" s="10">
        <v>28.42</v>
      </c>
      <c r="G21" s="10">
        <v>26.23</v>
      </c>
      <c r="H21" s="10">
        <v>25.5</v>
      </c>
      <c r="I21" s="10">
        <v>28.88</v>
      </c>
      <c r="J21" s="10">
        <v>25.28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34</v>
      </c>
      <c r="E22" s="10">
        <v>0</v>
      </c>
      <c r="F22" s="10">
        <v>0</v>
      </c>
      <c r="G22" s="10">
        <v>9.76</v>
      </c>
      <c r="H22" s="10">
        <v>6.96</v>
      </c>
      <c r="I22" s="10">
        <v>0</v>
      </c>
      <c r="J22" s="10">
        <v>0</v>
      </c>
    </row>
    <row r="23" spans="1:31" x14ac:dyDescent="0.2">
      <c r="A23" s="5" t="s">
        <v>53</v>
      </c>
      <c r="B23" s="10">
        <v>10</v>
      </c>
      <c r="C23" s="10">
        <v>10</v>
      </c>
      <c r="D23" s="10">
        <v>10</v>
      </c>
      <c r="E23" s="10">
        <v>2</v>
      </c>
      <c r="F23" s="10">
        <v>20</v>
      </c>
      <c r="G23" s="10">
        <v>20</v>
      </c>
      <c r="H23" s="10">
        <v>30</v>
      </c>
      <c r="I23" s="10">
        <v>10</v>
      </c>
      <c r="J23" s="10">
        <v>10</v>
      </c>
    </row>
    <row r="24" spans="1:31" x14ac:dyDescent="0.2">
      <c r="A24" s="5" t="s">
        <v>54</v>
      </c>
      <c r="B24" s="18">
        <f t="shared" ref="B24:J24" si="7">SUM(B14:B23)*$AE$19*6/12</f>
        <v>8.6040500000000009</v>
      </c>
      <c r="C24" s="18">
        <f t="shared" si="7"/>
        <v>7.5481000000000007</v>
      </c>
      <c r="D24" s="18">
        <f t="shared" si="7"/>
        <v>14.8743</v>
      </c>
      <c r="E24" s="18">
        <f t="shared" si="7"/>
        <v>5.9405499999999991</v>
      </c>
      <c r="F24" s="18">
        <f t="shared" si="7"/>
        <v>10.680950000000001</v>
      </c>
      <c r="G24" s="18">
        <f t="shared" si="7"/>
        <v>8.7128999999999994</v>
      </c>
      <c r="H24" s="18">
        <f t="shared" si="7"/>
        <v>8.9505499999999998</v>
      </c>
      <c r="I24" s="18">
        <f t="shared" si="7"/>
        <v>6.6108000000000002</v>
      </c>
      <c r="J24" s="18">
        <f t="shared" si="7"/>
        <v>8.4091000000000005</v>
      </c>
    </row>
    <row r="25" spans="1:31" x14ac:dyDescent="0.2">
      <c r="A25" s="5" t="s">
        <v>55</v>
      </c>
      <c r="B25" s="35">
        <f t="shared" ref="B25:J25" si="8">SUM(B14:B24)</f>
        <v>254.43404999999998</v>
      </c>
      <c r="C25" s="35">
        <f t="shared" si="8"/>
        <v>223.2081</v>
      </c>
      <c r="D25" s="35">
        <f t="shared" si="8"/>
        <v>439.85429999999997</v>
      </c>
      <c r="E25" s="35">
        <f t="shared" si="8"/>
        <v>175.67054999999999</v>
      </c>
      <c r="F25" s="35">
        <f t="shared" si="8"/>
        <v>315.85095000000001</v>
      </c>
      <c r="G25" s="35">
        <f t="shared" si="8"/>
        <v>257.65289999999999</v>
      </c>
      <c r="H25" s="35">
        <f t="shared" si="8"/>
        <v>264.68054999999998</v>
      </c>
      <c r="I25" s="35">
        <f t="shared" si="8"/>
        <v>195.49080000000001</v>
      </c>
      <c r="J25" s="35">
        <f t="shared" si="8"/>
        <v>248.66909999999999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</row>
    <row r="27" spans="1:31" x14ac:dyDescent="0.2">
      <c r="A27" s="5" t="s">
        <v>56</v>
      </c>
      <c r="B27" s="34">
        <f t="shared" ref="B27:J27" si="9">B11-B25</f>
        <v>197.64570000000001</v>
      </c>
      <c r="C27" s="34">
        <f t="shared" si="9"/>
        <v>197.64570000000003</v>
      </c>
      <c r="D27" s="34">
        <f t="shared" si="9"/>
        <v>197.64570000000003</v>
      </c>
      <c r="E27" s="34">
        <f t="shared" si="9"/>
        <v>197.64570000000003</v>
      </c>
      <c r="F27" s="34">
        <f t="shared" si="9"/>
        <v>197.64570000000003</v>
      </c>
      <c r="G27" s="34">
        <f t="shared" si="9"/>
        <v>197.64570000000003</v>
      </c>
      <c r="H27" s="34">
        <f t="shared" si="9"/>
        <v>197.64570000000003</v>
      </c>
      <c r="I27" s="34">
        <f t="shared" si="9"/>
        <v>197.64570000000006</v>
      </c>
      <c r="J27" s="34">
        <f t="shared" si="9"/>
        <v>197.64570000000001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</row>
    <row r="30" spans="1:31" x14ac:dyDescent="0.2">
      <c r="A30" s="2" t="s">
        <v>19</v>
      </c>
    </row>
    <row r="31" spans="1:31" x14ac:dyDescent="0.2">
      <c r="A31" t="s">
        <v>20</v>
      </c>
    </row>
  </sheetData>
  <sheetProtection sheet="1" objects="1" scenarios="1"/>
  <conditionalFormatting sqref="B8:J8">
    <cfRule type="cellIs" dxfId="96" priority="7" stopIfTrue="1" operator="equal">
      <formula>$F$3</formula>
    </cfRule>
  </conditionalFormatting>
  <conditionalFormatting sqref="F7:I7">
    <cfRule type="cellIs" dxfId="95" priority="8" stopIfTrue="1" operator="equal">
      <formula>1</formula>
    </cfRule>
  </conditionalFormatting>
  <conditionalFormatting sqref="I10">
    <cfRule type="expression" dxfId="94" priority="6">
      <formula>AH10=1</formula>
    </cfRule>
    <cfRule type="expression" dxfId="93" priority="9" stopIfTrue="1">
      <formula>AH6=1</formula>
    </cfRule>
  </conditionalFormatting>
  <conditionalFormatting sqref="F4">
    <cfRule type="expression" dxfId="92" priority="5" stopIfTrue="1">
      <formula>$Y$12=1</formula>
    </cfRule>
  </conditionalFormatting>
  <conditionalFormatting sqref="F5">
    <cfRule type="expression" dxfId="91" priority="4" stopIfTrue="1">
      <formula>$Y$12=1</formula>
    </cfRule>
  </conditionalFormatting>
  <conditionalFormatting sqref="F6">
    <cfRule type="expression" dxfId="90" priority="3" stopIfTrue="1">
      <formula>$Y$12=1</formula>
    </cfRule>
  </conditionalFormatting>
  <conditionalFormatting sqref="J10">
    <cfRule type="expression" dxfId="89" priority="1">
      <formula>AI10=1</formula>
    </cfRule>
    <cfRule type="expression" dxfId="88" priority="2" stopIfTrue="1">
      <formula>AI6=1</formula>
    </cfRule>
  </conditionalFormatting>
  <conditionalFormatting sqref="B10:H10">
    <cfRule type="expression" dxfId="87" priority="25">
      <formula>AA10=1</formula>
    </cfRule>
    <cfRule type="expression" dxfId="86" priority="26" stopIfTrue="1">
      <formula>AA6=1</formula>
    </cfRule>
  </conditionalFormatting>
  <dataValidations count="1">
    <dataValidation type="list" allowBlank="1" showInputMessage="1" showErrorMessage="1" sqref="F3" xr:uid="{00000000-0002-0000-0100-000000000000}">
      <formula1>$B$8:$J$8</formula1>
    </dataValidation>
  </dataValidations>
  <pageMargins left="0.5" right="0.2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31"/>
  <sheetViews>
    <sheetView showGridLines="0" workbookViewId="0">
      <pane xSplit="1" topLeftCell="B1" activePane="topRight" state="frozen"/>
      <selection pane="topRight" activeCell="O24" sqref="O24"/>
    </sheetView>
  </sheetViews>
  <sheetFormatPr defaultRowHeight="12.75" x14ac:dyDescent="0.2"/>
  <cols>
    <col min="1" max="1" width="13.42578125" customWidth="1"/>
    <col min="2" max="15" width="9.7109375" customWidth="1"/>
    <col min="23" max="23" width="9.140625" customWidth="1"/>
    <col min="24" max="26" width="9.140625" hidden="1" customWidth="1"/>
    <col min="27" max="40" width="8.85546875" hidden="1" customWidth="1"/>
    <col min="41" max="41" width="9.140625" hidden="1" customWidth="1"/>
  </cols>
  <sheetData>
    <row r="1" spans="1:40" x14ac:dyDescent="0.2">
      <c r="A1" s="2" t="s">
        <v>77</v>
      </c>
      <c r="B1" s="2"/>
      <c r="C1" s="2"/>
      <c r="G1" s="2"/>
      <c r="J1" s="22"/>
      <c r="O1" s="2"/>
    </row>
    <row r="2" spans="1:40" x14ac:dyDescent="0.2">
      <c r="C2" s="2"/>
      <c r="D2" s="2"/>
      <c r="Y2" s="25"/>
      <c r="Z2" s="25"/>
      <c r="AA2" s="4"/>
      <c r="AB2" s="4"/>
    </row>
    <row r="3" spans="1:40" x14ac:dyDescent="0.2">
      <c r="B3" s="22" t="s">
        <v>59</v>
      </c>
      <c r="C3" s="22"/>
      <c r="D3" s="22"/>
      <c r="E3" s="5"/>
      <c r="F3" s="24" t="s">
        <v>11</v>
      </c>
      <c r="Y3" s="4"/>
      <c r="Z3" s="4"/>
    </row>
    <row r="4" spans="1:40" x14ac:dyDescent="0.2">
      <c r="B4" s="5" t="s">
        <v>40</v>
      </c>
      <c r="C4" s="20" t="str">
        <f>F3</f>
        <v>S. Wht</v>
      </c>
      <c r="D4" s="5" t="s">
        <v>39</v>
      </c>
      <c r="E4" s="5"/>
      <c r="F4" s="9">
        <v>6.15</v>
      </c>
      <c r="G4" s="33" t="str">
        <f>IF(Y8=1,"","&lt;= enter cash price if no futures market")</f>
        <v/>
      </c>
      <c r="H4" s="15"/>
      <c r="I4" s="15"/>
      <c r="J4" s="15"/>
      <c r="K4" s="15"/>
      <c r="Y4" s="4"/>
      <c r="Z4" s="4"/>
      <c r="AA4" t="str">
        <f t="shared" ref="AA4:AN4" si="0">B8</f>
        <v>S. Wht</v>
      </c>
      <c r="AB4" t="str">
        <f t="shared" si="0"/>
        <v>Durum</v>
      </c>
      <c r="AC4" t="str">
        <f t="shared" si="0"/>
        <v>Barley</v>
      </c>
      <c r="AD4" t="str">
        <f t="shared" si="0"/>
        <v>Corn</v>
      </c>
      <c r="AE4" t="str">
        <f t="shared" si="0"/>
        <v>Soybean</v>
      </c>
      <c r="AF4" t="str">
        <f t="shared" si="0"/>
        <v>Drybeans</v>
      </c>
      <c r="AG4" t="str">
        <f t="shared" si="0"/>
        <v>Oil Snflr</v>
      </c>
      <c r="AH4" t="str">
        <f t="shared" si="0"/>
        <v>Conf Snflr</v>
      </c>
      <c r="AI4" t="str">
        <f t="shared" si="0"/>
        <v>Canola</v>
      </c>
      <c r="AJ4" t="str">
        <f t="shared" si="0"/>
        <v>Flax</v>
      </c>
      <c r="AK4" t="str">
        <f t="shared" si="0"/>
        <v>Field Pea</v>
      </c>
      <c r="AL4" t="str">
        <f t="shared" si="0"/>
        <v>Oats</v>
      </c>
      <c r="AM4" t="str">
        <f t="shared" si="0"/>
        <v>Mustard</v>
      </c>
      <c r="AN4" t="str">
        <f t="shared" si="0"/>
        <v>W.Wht</v>
      </c>
    </row>
    <row r="5" spans="1:40" x14ac:dyDescent="0.2">
      <c r="B5" s="5" t="s">
        <v>44</v>
      </c>
      <c r="C5" s="5"/>
      <c r="D5" s="5"/>
      <c r="E5" s="5"/>
      <c r="F5" s="9">
        <v>-0.4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0</v>
      </c>
      <c r="AD5" s="23">
        <v>1</v>
      </c>
      <c r="AE5" s="23">
        <v>1</v>
      </c>
      <c r="AF5" s="23">
        <v>0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1</v>
      </c>
      <c r="AM5" s="23">
        <v>0</v>
      </c>
      <c r="AN5" s="23">
        <v>1</v>
      </c>
    </row>
    <row r="6" spans="1:40" x14ac:dyDescent="0.2">
      <c r="B6" s="5" t="s">
        <v>41</v>
      </c>
      <c r="C6" s="20" t="str">
        <f>F3</f>
        <v>S. Wht</v>
      </c>
      <c r="D6" s="5" t="s">
        <v>42</v>
      </c>
      <c r="E6" s="5"/>
      <c r="F6" s="21">
        <f>F4+F5</f>
        <v>5.75</v>
      </c>
      <c r="G6" s="4"/>
      <c r="Y6" s="4" t="s">
        <v>60</v>
      </c>
      <c r="Z6" s="4"/>
      <c r="AA6">
        <f t="shared" ref="AA6:AN6" si="1">IF($F$3=B8,1,0)</f>
        <v>1</v>
      </c>
      <c r="AB6">
        <f t="shared" si="1"/>
        <v>0</v>
      </c>
      <c r="AC6">
        <f t="shared" si="1"/>
        <v>0</v>
      </c>
      <c r="AD6">
        <f t="shared" si="1"/>
        <v>0</v>
      </c>
      <c r="AE6">
        <f t="shared" si="1"/>
        <v>0</v>
      </c>
      <c r="AF6">
        <f t="shared" si="1"/>
        <v>0</v>
      </c>
      <c r="AG6">
        <f t="shared" si="1"/>
        <v>0</v>
      </c>
      <c r="AH6">
        <f t="shared" si="1"/>
        <v>0</v>
      </c>
      <c r="AI6">
        <f t="shared" si="1"/>
        <v>0</v>
      </c>
      <c r="AJ6">
        <f t="shared" si="1"/>
        <v>0</v>
      </c>
      <c r="AK6">
        <f t="shared" si="1"/>
        <v>0</v>
      </c>
      <c r="AL6">
        <f t="shared" si="1"/>
        <v>0</v>
      </c>
      <c r="AM6">
        <f t="shared" si="1"/>
        <v>0</v>
      </c>
      <c r="AN6">
        <f t="shared" si="1"/>
        <v>0</v>
      </c>
    </row>
    <row r="7" spans="1:40" x14ac:dyDescent="0.2">
      <c r="F7" s="4"/>
      <c r="G7" s="4"/>
      <c r="H7" s="4"/>
      <c r="I7" s="4"/>
      <c r="J7" s="4"/>
      <c r="Y7" s="25" t="s">
        <v>82</v>
      </c>
      <c r="Z7" s="4"/>
      <c r="AA7">
        <f>IF(AA5+AA6=2,1,0)</f>
        <v>1</v>
      </c>
      <c r="AB7">
        <f t="shared" ref="AB7:AN7" si="2">IF(AB5+AB6=2,1,0)</f>
        <v>0</v>
      </c>
      <c r="AC7">
        <f t="shared" si="2"/>
        <v>0</v>
      </c>
      <c r="AD7">
        <f t="shared" si="2"/>
        <v>0</v>
      </c>
      <c r="AE7">
        <f t="shared" si="2"/>
        <v>0</v>
      </c>
      <c r="AF7">
        <f t="shared" si="2"/>
        <v>0</v>
      </c>
      <c r="AG7">
        <f t="shared" si="2"/>
        <v>0</v>
      </c>
      <c r="AH7">
        <f t="shared" si="2"/>
        <v>0</v>
      </c>
      <c r="AI7">
        <f t="shared" si="2"/>
        <v>0</v>
      </c>
      <c r="AJ7">
        <f t="shared" si="2"/>
        <v>0</v>
      </c>
      <c r="AK7">
        <f t="shared" si="2"/>
        <v>0</v>
      </c>
      <c r="AL7">
        <f t="shared" si="2"/>
        <v>0</v>
      </c>
      <c r="AM7">
        <f t="shared" si="2"/>
        <v>0</v>
      </c>
      <c r="AN7">
        <f t="shared" si="2"/>
        <v>0</v>
      </c>
    </row>
    <row r="8" spans="1:40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5</v>
      </c>
      <c r="H8" s="17" t="s">
        <v>6</v>
      </c>
      <c r="I8" s="17" t="s">
        <v>15</v>
      </c>
      <c r="J8" s="17" t="s">
        <v>7</v>
      </c>
      <c r="K8" s="17" t="s">
        <v>8</v>
      </c>
      <c r="L8" s="17" t="s">
        <v>10</v>
      </c>
      <c r="M8" s="17" t="s">
        <v>12</v>
      </c>
      <c r="N8" s="17" t="s">
        <v>72</v>
      </c>
      <c r="O8" s="17" t="s">
        <v>62</v>
      </c>
      <c r="Y8" s="26">
        <f>SUM(AA7:AN7)</f>
        <v>1</v>
      </c>
      <c r="Z8" s="25" t="s">
        <v>84</v>
      </c>
    </row>
    <row r="9" spans="1:40" x14ac:dyDescent="0.2">
      <c r="A9" s="5" t="s">
        <v>0</v>
      </c>
      <c r="B9" s="8">
        <v>63</v>
      </c>
      <c r="C9" s="8">
        <v>56</v>
      </c>
      <c r="D9" s="8">
        <v>75</v>
      </c>
      <c r="E9" s="8">
        <v>142</v>
      </c>
      <c r="F9" s="8">
        <v>34</v>
      </c>
      <c r="G9" s="8">
        <v>1800</v>
      </c>
      <c r="H9" s="8">
        <v>2020</v>
      </c>
      <c r="I9" s="8">
        <v>1620</v>
      </c>
      <c r="J9" s="8">
        <v>2070</v>
      </c>
      <c r="K9" s="8">
        <v>23</v>
      </c>
      <c r="L9" s="8">
        <v>48.972799999999999</v>
      </c>
      <c r="M9" s="8">
        <v>107</v>
      </c>
      <c r="N9" s="8">
        <v>850</v>
      </c>
      <c r="O9" s="8">
        <v>69</v>
      </c>
    </row>
    <row r="10" spans="1:40" x14ac:dyDescent="0.2">
      <c r="A10" s="19" t="s">
        <v>43</v>
      </c>
      <c r="B10" s="6">
        <f>IF($F$3=B8,$F$6,B11/B9)</f>
        <v>5.75</v>
      </c>
      <c r="C10" s="6">
        <f t="shared" ref="C10:O10" si="3">IF($F$3=C8,$F$6,C11/C9)</f>
        <v>6.3227410714285721</v>
      </c>
      <c r="D10" s="6">
        <f t="shared" si="3"/>
        <v>4.2306660000000003</v>
      </c>
      <c r="E10" s="6">
        <f t="shared" si="3"/>
        <v>3.5082126760563379</v>
      </c>
      <c r="F10" s="6">
        <f t="shared" si="3"/>
        <v>8.0656941176470589</v>
      </c>
      <c r="G10" s="6">
        <f t="shared" si="3"/>
        <v>0.23139150000000003</v>
      </c>
      <c r="H10" s="6">
        <f t="shared" si="3"/>
        <v>0.16897143564356437</v>
      </c>
      <c r="I10" s="6">
        <f t="shared" si="3"/>
        <v>0.22506138888888891</v>
      </c>
      <c r="J10" s="6">
        <f t="shared" si="3"/>
        <v>0.18258500000000003</v>
      </c>
      <c r="K10" s="6">
        <f t="shared" si="3"/>
        <v>11.379600000000002</v>
      </c>
      <c r="L10" s="6">
        <f t="shared" si="3"/>
        <v>5.8277503022085728</v>
      </c>
      <c r="M10" s="6">
        <f t="shared" si="3"/>
        <v>2.9499434579439252</v>
      </c>
      <c r="N10" s="6">
        <f t="shared" si="3"/>
        <v>0.24891141176470588</v>
      </c>
      <c r="O10" s="6">
        <f t="shared" si="3"/>
        <v>5.1334499999999998</v>
      </c>
      <c r="Y10" s="27" t="s">
        <v>83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1</v>
      </c>
      <c r="AG10" s="28">
        <v>1</v>
      </c>
      <c r="AH10" s="28">
        <v>1</v>
      </c>
      <c r="AI10" s="28">
        <v>1</v>
      </c>
      <c r="AJ10" s="28">
        <v>0</v>
      </c>
      <c r="AK10" s="28">
        <v>0</v>
      </c>
      <c r="AL10" s="28">
        <v>0</v>
      </c>
      <c r="AM10" s="28">
        <v>1</v>
      </c>
      <c r="AN10" s="28">
        <v>0</v>
      </c>
    </row>
    <row r="11" spans="1:40" x14ac:dyDescent="0.2">
      <c r="A11" s="5" t="s">
        <v>1</v>
      </c>
      <c r="B11" s="34">
        <f t="shared" ref="B11:O11" si="4">IF($F$3=B8,B9*B10,$AA$17+B25)</f>
        <v>362.25</v>
      </c>
      <c r="C11" s="34">
        <f t="shared" si="4"/>
        <v>354.07350000000002</v>
      </c>
      <c r="D11" s="34">
        <f t="shared" si="4"/>
        <v>317.29995000000002</v>
      </c>
      <c r="E11" s="34">
        <f t="shared" si="4"/>
        <v>498.1662</v>
      </c>
      <c r="F11" s="34">
        <f t="shared" si="4"/>
        <v>274.23360000000002</v>
      </c>
      <c r="G11" s="34">
        <f t="shared" si="4"/>
        <v>416.50470000000007</v>
      </c>
      <c r="H11" s="34">
        <f t="shared" si="4"/>
        <v>341.32230000000004</v>
      </c>
      <c r="I11" s="34">
        <f t="shared" si="4"/>
        <v>364.59945000000005</v>
      </c>
      <c r="J11" s="34">
        <f t="shared" si="4"/>
        <v>377.95095000000003</v>
      </c>
      <c r="K11" s="34">
        <f t="shared" si="4"/>
        <v>261.73080000000004</v>
      </c>
      <c r="L11" s="34">
        <f t="shared" si="4"/>
        <v>285.40125</v>
      </c>
      <c r="M11" s="34">
        <f t="shared" si="4"/>
        <v>315.64395000000002</v>
      </c>
      <c r="N11" s="34">
        <f t="shared" si="4"/>
        <v>211.57470000000001</v>
      </c>
      <c r="O11" s="34">
        <f t="shared" si="4"/>
        <v>354.20805000000001</v>
      </c>
      <c r="Y11" s="27" t="s">
        <v>86</v>
      </c>
      <c r="AA11">
        <f t="shared" ref="AA11:AN11" si="5">IF(AA6+AA10=2,1,0)</f>
        <v>0</v>
      </c>
      <c r="AB11">
        <f t="shared" si="5"/>
        <v>0</v>
      </c>
      <c r="AC11">
        <f t="shared" si="5"/>
        <v>0</v>
      </c>
      <c r="AD11">
        <f t="shared" si="5"/>
        <v>0</v>
      </c>
      <c r="AE11">
        <f t="shared" si="5"/>
        <v>0</v>
      </c>
      <c r="AF11">
        <f t="shared" si="5"/>
        <v>0</v>
      </c>
      <c r="AG11">
        <f t="shared" si="5"/>
        <v>0</v>
      </c>
      <c r="AH11">
        <f t="shared" si="5"/>
        <v>0</v>
      </c>
      <c r="AI11">
        <f t="shared" si="5"/>
        <v>0</v>
      </c>
      <c r="AJ11">
        <f t="shared" si="5"/>
        <v>0</v>
      </c>
      <c r="AK11">
        <f t="shared" si="5"/>
        <v>0</v>
      </c>
      <c r="AL11">
        <f t="shared" si="5"/>
        <v>0</v>
      </c>
      <c r="AM11">
        <f t="shared" si="5"/>
        <v>0</v>
      </c>
      <c r="AN11">
        <f t="shared" si="5"/>
        <v>0</v>
      </c>
    </row>
    <row r="12" spans="1:40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Y12" s="26">
        <f>SUM(AA11:AN11)</f>
        <v>0</v>
      </c>
      <c r="Z12" s="25" t="s">
        <v>85</v>
      </c>
    </row>
    <row r="13" spans="1:40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Y13" s="4"/>
      <c r="Z13" s="4"/>
    </row>
    <row r="14" spans="1:40" x14ac:dyDescent="0.2">
      <c r="A14" s="5" t="s">
        <v>45</v>
      </c>
      <c r="B14" s="9">
        <v>26</v>
      </c>
      <c r="C14" s="9">
        <v>30</v>
      </c>
      <c r="D14" s="9">
        <v>20</v>
      </c>
      <c r="E14" s="9">
        <v>94.5</v>
      </c>
      <c r="F14" s="9">
        <v>65.8</v>
      </c>
      <c r="G14" s="9">
        <v>82.5</v>
      </c>
      <c r="H14" s="9">
        <v>40.799999999999997</v>
      </c>
      <c r="I14" s="9">
        <v>60</v>
      </c>
      <c r="J14" s="9">
        <v>75</v>
      </c>
      <c r="K14" s="9">
        <v>22</v>
      </c>
      <c r="L14" s="9">
        <v>54</v>
      </c>
      <c r="M14" s="9">
        <v>16</v>
      </c>
      <c r="N14" s="9">
        <v>11.76</v>
      </c>
      <c r="O14" s="9">
        <v>14.3</v>
      </c>
      <c r="AA14" t="s">
        <v>16</v>
      </c>
    </row>
    <row r="15" spans="1:40" x14ac:dyDescent="0.2">
      <c r="A15" s="5" t="s">
        <v>46</v>
      </c>
      <c r="B15" s="10">
        <v>23.9</v>
      </c>
      <c r="C15" s="10">
        <v>23.9</v>
      </c>
      <c r="D15" s="10">
        <v>22.7</v>
      </c>
      <c r="E15" s="10">
        <v>35.5</v>
      </c>
      <c r="F15" s="10">
        <v>35.4</v>
      </c>
      <c r="G15" s="10">
        <v>54.7</v>
      </c>
      <c r="H15" s="10">
        <v>28.6</v>
      </c>
      <c r="I15" s="10">
        <v>31.6</v>
      </c>
      <c r="J15" s="10">
        <v>15.6</v>
      </c>
      <c r="K15" s="10">
        <v>27.1</v>
      </c>
      <c r="L15" s="10">
        <v>34.9</v>
      </c>
      <c r="M15" s="10">
        <v>6.2</v>
      </c>
      <c r="N15" s="10">
        <v>12.9</v>
      </c>
      <c r="O15" s="10">
        <v>26.8</v>
      </c>
      <c r="AA15">
        <f t="shared" ref="AA15:AN15" si="6">IF($F$3=B8,B27,0)</f>
        <v>110.17575000000002</v>
      </c>
      <c r="AB15">
        <f t="shared" si="6"/>
        <v>0</v>
      </c>
      <c r="AC15">
        <f t="shared" si="6"/>
        <v>0</v>
      </c>
      <c r="AD15">
        <f t="shared" si="6"/>
        <v>0</v>
      </c>
      <c r="AE15">
        <f t="shared" si="6"/>
        <v>0</v>
      </c>
      <c r="AF15">
        <f t="shared" si="6"/>
        <v>0</v>
      </c>
      <c r="AG15">
        <f t="shared" si="6"/>
        <v>0</v>
      </c>
      <c r="AH15">
        <f t="shared" si="6"/>
        <v>0</v>
      </c>
      <c r="AI15">
        <f t="shared" si="6"/>
        <v>0</v>
      </c>
      <c r="AJ15">
        <f t="shared" si="6"/>
        <v>0</v>
      </c>
      <c r="AK15">
        <f t="shared" si="6"/>
        <v>0</v>
      </c>
      <c r="AL15">
        <f t="shared" si="6"/>
        <v>0</v>
      </c>
      <c r="AM15">
        <f t="shared" si="6"/>
        <v>0</v>
      </c>
      <c r="AN15">
        <f t="shared" si="6"/>
        <v>0</v>
      </c>
    </row>
    <row r="16" spans="1:40" x14ac:dyDescent="0.2">
      <c r="A16" s="5" t="s">
        <v>47</v>
      </c>
      <c r="B16" s="10">
        <v>18.5</v>
      </c>
      <c r="C16" s="10">
        <v>18.5</v>
      </c>
      <c r="D16" s="10">
        <v>18.5</v>
      </c>
      <c r="E16" s="10">
        <v>0</v>
      </c>
      <c r="F16" s="10">
        <v>0</v>
      </c>
      <c r="G16" s="10">
        <v>20</v>
      </c>
      <c r="H16" s="10">
        <v>0</v>
      </c>
      <c r="I16" s="10">
        <v>0</v>
      </c>
      <c r="J16" s="10">
        <v>0</v>
      </c>
      <c r="K16" s="10">
        <v>0</v>
      </c>
      <c r="L16" s="10">
        <v>3</v>
      </c>
      <c r="M16" s="10">
        <v>0</v>
      </c>
      <c r="N16" s="10">
        <v>0</v>
      </c>
      <c r="O16" s="10">
        <v>10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4</v>
      </c>
      <c r="G17" s="10">
        <v>0</v>
      </c>
      <c r="H17" s="10">
        <v>5</v>
      </c>
      <c r="I17" s="10">
        <v>10</v>
      </c>
      <c r="J17" s="10">
        <v>0</v>
      </c>
      <c r="K17" s="10">
        <v>0</v>
      </c>
      <c r="L17" s="10">
        <v>0</v>
      </c>
      <c r="M17" s="10">
        <v>0</v>
      </c>
      <c r="N17" s="10">
        <v>6</v>
      </c>
      <c r="O17" s="10">
        <v>0</v>
      </c>
      <c r="AA17">
        <f>SUM(AA15:AN15)</f>
        <v>110.17575000000002</v>
      </c>
    </row>
    <row r="18" spans="1:31" x14ac:dyDescent="0.2">
      <c r="A18" s="5" t="s">
        <v>49</v>
      </c>
      <c r="B18" s="10">
        <v>111.88</v>
      </c>
      <c r="C18" s="10">
        <v>96.81</v>
      </c>
      <c r="D18" s="10">
        <v>75.95</v>
      </c>
      <c r="E18" s="10">
        <v>131.13999999999999</v>
      </c>
      <c r="F18" s="10">
        <v>4.33</v>
      </c>
      <c r="G18" s="10">
        <v>52</v>
      </c>
      <c r="H18" s="10">
        <v>64.040000000000006</v>
      </c>
      <c r="I18" s="10">
        <v>46.65</v>
      </c>
      <c r="J18" s="10">
        <v>107.2</v>
      </c>
      <c r="K18" s="10">
        <v>34.85</v>
      </c>
      <c r="L18" s="10">
        <v>15.19</v>
      </c>
      <c r="M18" s="10">
        <v>98.35</v>
      </c>
      <c r="N18" s="10">
        <v>26.39</v>
      </c>
      <c r="O18" s="10">
        <v>124.8</v>
      </c>
    </row>
    <row r="19" spans="1:31" x14ac:dyDescent="0.2">
      <c r="A19" s="5" t="s">
        <v>50</v>
      </c>
      <c r="B19" s="10">
        <v>6.6</v>
      </c>
      <c r="C19" s="10">
        <v>10.4</v>
      </c>
      <c r="D19" s="10">
        <v>5.7</v>
      </c>
      <c r="E19" s="10">
        <v>12.8</v>
      </c>
      <c r="F19" s="10">
        <v>6.3</v>
      </c>
      <c r="G19" s="10">
        <v>19.899999999999999</v>
      </c>
      <c r="H19" s="10">
        <v>12.1</v>
      </c>
      <c r="I19" s="10">
        <v>17.5</v>
      </c>
      <c r="J19" s="10">
        <v>10.199999999999999</v>
      </c>
      <c r="K19" s="10">
        <v>14.6</v>
      </c>
      <c r="L19" s="10">
        <v>9.6999999999999993</v>
      </c>
      <c r="M19" s="10">
        <v>15.7</v>
      </c>
      <c r="N19" s="10">
        <v>0</v>
      </c>
      <c r="O19" s="10">
        <v>6.6</v>
      </c>
      <c r="AA19" s="29" t="s">
        <v>87</v>
      </c>
      <c r="AE19" s="30">
        <v>7.0000000000000007E-2</v>
      </c>
    </row>
    <row r="20" spans="1:31" x14ac:dyDescent="0.2">
      <c r="A20" s="5" t="s">
        <v>51</v>
      </c>
      <c r="B20" s="10">
        <v>19.600000000000001</v>
      </c>
      <c r="C20" s="10">
        <v>19.2</v>
      </c>
      <c r="D20" s="10">
        <v>20.13</v>
      </c>
      <c r="E20" s="10">
        <v>26.45</v>
      </c>
      <c r="F20" s="10">
        <v>15.87</v>
      </c>
      <c r="G20" s="10">
        <v>18.329999999999998</v>
      </c>
      <c r="H20" s="10">
        <v>18.920000000000002</v>
      </c>
      <c r="I20" s="10">
        <v>18.21</v>
      </c>
      <c r="J20" s="10">
        <v>16.43</v>
      </c>
      <c r="K20" s="10">
        <v>18.420000000000002</v>
      </c>
      <c r="L20" s="10">
        <v>18.47</v>
      </c>
      <c r="M20" s="10">
        <v>23.16</v>
      </c>
      <c r="N20" s="10">
        <v>15.27</v>
      </c>
      <c r="O20" s="10">
        <v>18</v>
      </c>
    </row>
    <row r="21" spans="1:31" x14ac:dyDescent="0.2">
      <c r="A21" s="5" t="s">
        <v>52</v>
      </c>
      <c r="B21" s="10">
        <v>27.07</v>
      </c>
      <c r="C21" s="10">
        <v>26.84</v>
      </c>
      <c r="D21" s="10">
        <v>27.14</v>
      </c>
      <c r="E21" s="10">
        <v>36.08</v>
      </c>
      <c r="F21" s="10">
        <v>24.81</v>
      </c>
      <c r="G21" s="10">
        <v>28.54</v>
      </c>
      <c r="H21" s="10">
        <v>25.79</v>
      </c>
      <c r="I21" s="10">
        <v>25.38</v>
      </c>
      <c r="J21" s="10">
        <v>24.29</v>
      </c>
      <c r="K21" s="10">
        <v>27.46</v>
      </c>
      <c r="L21" s="10">
        <v>27.54</v>
      </c>
      <c r="M21" s="10">
        <v>29.11</v>
      </c>
      <c r="N21" s="10">
        <v>23.65</v>
      </c>
      <c r="O21" s="10">
        <v>25.28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0</v>
      </c>
      <c r="E22" s="10">
        <v>28.4</v>
      </c>
      <c r="F22" s="10">
        <v>0</v>
      </c>
      <c r="G22" s="10">
        <v>0</v>
      </c>
      <c r="H22" s="10">
        <v>8.08</v>
      </c>
      <c r="I22" s="10">
        <v>6.48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</row>
    <row r="23" spans="1:31" x14ac:dyDescent="0.2">
      <c r="A23" s="5" t="s">
        <v>53</v>
      </c>
      <c r="B23" s="10">
        <v>10</v>
      </c>
      <c r="C23" s="10">
        <v>10</v>
      </c>
      <c r="D23" s="10">
        <v>10</v>
      </c>
      <c r="E23" s="10">
        <v>10</v>
      </c>
      <c r="F23" s="10">
        <v>2</v>
      </c>
      <c r="G23" s="10">
        <v>20</v>
      </c>
      <c r="H23" s="10">
        <v>20</v>
      </c>
      <c r="I23" s="10">
        <v>30</v>
      </c>
      <c r="J23" s="10">
        <v>10</v>
      </c>
      <c r="K23" s="10">
        <v>2</v>
      </c>
      <c r="L23" s="10">
        <v>6.5</v>
      </c>
      <c r="M23" s="10">
        <v>10</v>
      </c>
      <c r="N23" s="10">
        <v>2</v>
      </c>
      <c r="O23" s="10">
        <v>10</v>
      </c>
    </row>
    <row r="24" spans="1:31" x14ac:dyDescent="0.2">
      <c r="A24" s="5" t="s">
        <v>54</v>
      </c>
      <c r="B24" s="18">
        <f t="shared" ref="B24:O24" si="7">SUM(B14:B23)*$AE$19*6/12</f>
        <v>8.5242500000000003</v>
      </c>
      <c r="C24" s="18">
        <f t="shared" si="7"/>
        <v>8.2477500000000017</v>
      </c>
      <c r="D24" s="18">
        <f t="shared" si="7"/>
        <v>7.0042000000000009</v>
      </c>
      <c r="E24" s="18">
        <f t="shared" si="7"/>
        <v>13.12045</v>
      </c>
      <c r="F24" s="18">
        <f t="shared" si="7"/>
        <v>5.5478500000000004</v>
      </c>
      <c r="G24" s="18">
        <f t="shared" si="7"/>
        <v>10.358950000000002</v>
      </c>
      <c r="H24" s="18">
        <f t="shared" si="7"/>
        <v>7.8165500000000003</v>
      </c>
      <c r="I24" s="18">
        <f t="shared" si="7"/>
        <v>8.6036999999999999</v>
      </c>
      <c r="J24" s="18">
        <f t="shared" si="7"/>
        <v>9.055200000000001</v>
      </c>
      <c r="K24" s="18">
        <f t="shared" si="7"/>
        <v>5.1250500000000008</v>
      </c>
      <c r="L24" s="18">
        <f t="shared" si="7"/>
        <v>5.9254999999999995</v>
      </c>
      <c r="M24" s="18">
        <f t="shared" si="7"/>
        <v>6.9481999999999999</v>
      </c>
      <c r="N24" s="18">
        <f t="shared" si="7"/>
        <v>3.4289500000000004</v>
      </c>
      <c r="O24" s="18">
        <f t="shared" si="7"/>
        <v>8.2523</v>
      </c>
    </row>
    <row r="25" spans="1:31" x14ac:dyDescent="0.2">
      <c r="A25" s="5" t="s">
        <v>55</v>
      </c>
      <c r="B25" s="35">
        <f t="shared" ref="B25:O25" si="8">SUM(B14:B24)</f>
        <v>252.07424999999998</v>
      </c>
      <c r="C25" s="35">
        <f t="shared" si="8"/>
        <v>243.89775</v>
      </c>
      <c r="D25" s="35">
        <f t="shared" si="8"/>
        <v>207.1242</v>
      </c>
      <c r="E25" s="35">
        <f t="shared" si="8"/>
        <v>387.99044999999995</v>
      </c>
      <c r="F25" s="35">
        <f t="shared" si="8"/>
        <v>164.05785</v>
      </c>
      <c r="G25" s="35">
        <f t="shared" si="8"/>
        <v>306.32895000000002</v>
      </c>
      <c r="H25" s="35">
        <f t="shared" si="8"/>
        <v>231.14654999999999</v>
      </c>
      <c r="I25" s="35">
        <f t="shared" si="8"/>
        <v>254.4237</v>
      </c>
      <c r="J25" s="35">
        <f t="shared" si="8"/>
        <v>267.77520000000004</v>
      </c>
      <c r="K25" s="35">
        <f t="shared" si="8"/>
        <v>151.55504999999999</v>
      </c>
      <c r="L25" s="35">
        <f t="shared" si="8"/>
        <v>175.22549999999998</v>
      </c>
      <c r="M25" s="35">
        <f t="shared" si="8"/>
        <v>205.46819999999997</v>
      </c>
      <c r="N25" s="35">
        <f t="shared" si="8"/>
        <v>101.39895</v>
      </c>
      <c r="O25" s="35">
        <f t="shared" si="8"/>
        <v>244.03229999999999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31" x14ac:dyDescent="0.2">
      <c r="A27" s="5" t="s">
        <v>56</v>
      </c>
      <c r="B27" s="34">
        <f t="shared" ref="B27:O27" si="9">B11-B25</f>
        <v>110.17575000000002</v>
      </c>
      <c r="C27" s="34">
        <f t="shared" si="9"/>
        <v>110.17575000000002</v>
      </c>
      <c r="D27" s="34">
        <f t="shared" si="9"/>
        <v>110.17575000000002</v>
      </c>
      <c r="E27" s="34">
        <f t="shared" si="9"/>
        <v>110.17575000000005</v>
      </c>
      <c r="F27" s="34">
        <f t="shared" si="9"/>
        <v>110.17575000000002</v>
      </c>
      <c r="G27" s="34">
        <f t="shared" si="9"/>
        <v>110.17575000000005</v>
      </c>
      <c r="H27" s="34">
        <f t="shared" si="9"/>
        <v>110.17575000000005</v>
      </c>
      <c r="I27" s="34">
        <f t="shared" si="9"/>
        <v>110.17575000000005</v>
      </c>
      <c r="J27" s="34">
        <f t="shared" si="9"/>
        <v>110.17574999999999</v>
      </c>
      <c r="K27" s="34">
        <f t="shared" si="9"/>
        <v>110.17575000000005</v>
      </c>
      <c r="L27" s="34">
        <f t="shared" si="9"/>
        <v>110.17575000000002</v>
      </c>
      <c r="M27" s="34">
        <f t="shared" si="9"/>
        <v>110.17575000000005</v>
      </c>
      <c r="N27" s="34">
        <f t="shared" si="9"/>
        <v>110.17575000000001</v>
      </c>
      <c r="O27" s="34">
        <f t="shared" si="9"/>
        <v>110.17575000000002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1" x14ac:dyDescent="0.2">
      <c r="A30" s="2" t="s">
        <v>19</v>
      </c>
    </row>
    <row r="31" spans="1:31" x14ac:dyDescent="0.2">
      <c r="A31" t="s">
        <v>20</v>
      </c>
    </row>
  </sheetData>
  <sheetProtection sheet="1" objects="1" scenarios="1"/>
  <conditionalFormatting sqref="B8:O8">
    <cfRule type="cellIs" dxfId="85" priority="7" stopIfTrue="1" operator="equal">
      <formula>$F$3</formula>
    </cfRule>
  </conditionalFormatting>
  <conditionalFormatting sqref="F7:J7">
    <cfRule type="cellIs" dxfId="84" priority="8" stopIfTrue="1" operator="equal">
      <formula>1</formula>
    </cfRule>
  </conditionalFormatting>
  <conditionalFormatting sqref="B10:N10">
    <cfRule type="expression" dxfId="83" priority="6">
      <formula>AA10=1</formula>
    </cfRule>
    <cfRule type="expression" dxfId="82" priority="9" stopIfTrue="1">
      <formula>AA6=1</formula>
    </cfRule>
  </conditionalFormatting>
  <conditionalFormatting sqref="F4">
    <cfRule type="expression" dxfId="81" priority="5" stopIfTrue="1">
      <formula>$Y$12=1</formula>
    </cfRule>
  </conditionalFormatting>
  <conditionalFormatting sqref="F5">
    <cfRule type="expression" dxfId="80" priority="4" stopIfTrue="1">
      <formula>$Y$12=1</formula>
    </cfRule>
  </conditionalFormatting>
  <conditionalFormatting sqref="F6">
    <cfRule type="expression" dxfId="79" priority="3" stopIfTrue="1">
      <formula>$Y$12=1</formula>
    </cfRule>
  </conditionalFormatting>
  <conditionalFormatting sqref="O10">
    <cfRule type="expression" dxfId="78" priority="1">
      <formula>AN10=1</formula>
    </cfRule>
    <cfRule type="expression" dxfId="77" priority="2" stopIfTrue="1">
      <formula>AN6=1</formula>
    </cfRule>
  </conditionalFormatting>
  <dataValidations count="1">
    <dataValidation type="list" allowBlank="1" showInputMessage="1" showErrorMessage="1" sqref="F3" xr:uid="{00000000-0002-0000-0200-000000000000}">
      <formula1>$B$8:$O$8</formula1>
    </dataValidation>
  </dataValidations>
  <pageMargins left="0.5" right="0.25" top="1" bottom="1" header="0.5" footer="0.5"/>
  <pageSetup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P31"/>
  <sheetViews>
    <sheetView showGridLines="0" workbookViewId="0">
      <pane xSplit="1" topLeftCell="B1" activePane="topRight" state="frozen"/>
      <selection pane="topRight" activeCell="P24" sqref="P24"/>
    </sheetView>
  </sheetViews>
  <sheetFormatPr defaultRowHeight="12.75" x14ac:dyDescent="0.2"/>
  <cols>
    <col min="1" max="1" width="13.42578125" customWidth="1"/>
    <col min="2" max="16" width="9.7109375" customWidth="1"/>
    <col min="22" max="23" width="9.140625" customWidth="1"/>
    <col min="24" max="26" width="9.140625" hidden="1" customWidth="1"/>
    <col min="27" max="41" width="8.85546875" hidden="1" customWidth="1"/>
    <col min="42" max="42" width="9.140625" hidden="1" customWidth="1"/>
  </cols>
  <sheetData>
    <row r="1" spans="1:41" x14ac:dyDescent="0.2">
      <c r="A1" s="2" t="s">
        <v>76</v>
      </c>
      <c r="B1" s="2"/>
      <c r="C1" s="2"/>
      <c r="G1" s="2"/>
      <c r="J1" s="22"/>
      <c r="P1" s="2"/>
    </row>
    <row r="2" spans="1:41" x14ac:dyDescent="0.2">
      <c r="C2" s="2"/>
      <c r="D2" s="2"/>
      <c r="Y2" s="25"/>
      <c r="Z2" s="25"/>
      <c r="AA2" s="4"/>
      <c r="AB2" s="4"/>
    </row>
    <row r="3" spans="1:41" x14ac:dyDescent="0.2">
      <c r="B3" s="22" t="s">
        <v>59</v>
      </c>
      <c r="C3" s="22"/>
      <c r="D3" s="22"/>
      <c r="E3" s="5"/>
      <c r="F3" s="24" t="s">
        <v>3</v>
      </c>
      <c r="Y3" s="4"/>
      <c r="Z3" s="4"/>
    </row>
    <row r="4" spans="1:41" x14ac:dyDescent="0.2">
      <c r="B4" s="5" t="s">
        <v>40</v>
      </c>
      <c r="C4" s="20" t="str">
        <f>F3</f>
        <v>Soybean</v>
      </c>
      <c r="D4" s="5" t="s">
        <v>39</v>
      </c>
      <c r="E4" s="5"/>
      <c r="F4" s="9">
        <v>10.65</v>
      </c>
      <c r="G4" s="33" t="str">
        <f>IF(Y8=1,"","&lt;= enter cash price if no futures market")</f>
        <v/>
      </c>
      <c r="H4" s="15"/>
      <c r="I4" s="15"/>
      <c r="J4" s="15"/>
      <c r="K4" s="15"/>
      <c r="Y4" s="4"/>
      <c r="Z4" s="4"/>
      <c r="AA4" t="str">
        <f t="shared" ref="AA4:AO4" si="0">B8</f>
        <v>S. Wht</v>
      </c>
      <c r="AB4" t="str">
        <f t="shared" si="0"/>
        <v>Durum</v>
      </c>
      <c r="AC4" t="str">
        <f t="shared" si="0"/>
        <v>Barley</v>
      </c>
      <c r="AD4" t="str">
        <f t="shared" si="0"/>
        <v>Corn</v>
      </c>
      <c r="AE4" t="str">
        <f t="shared" si="0"/>
        <v>Soybean</v>
      </c>
      <c r="AF4" t="str">
        <f t="shared" si="0"/>
        <v>Drybeans</v>
      </c>
      <c r="AG4" t="str">
        <f t="shared" si="0"/>
        <v>Oil Snflr</v>
      </c>
      <c r="AH4" t="str">
        <f t="shared" si="0"/>
        <v>Conf Snflr</v>
      </c>
      <c r="AI4" t="str">
        <f t="shared" si="0"/>
        <v>Canola</v>
      </c>
      <c r="AJ4" t="str">
        <f t="shared" si="0"/>
        <v>Flax</v>
      </c>
      <c r="AK4" t="str">
        <f t="shared" si="0"/>
        <v>Field Pea</v>
      </c>
      <c r="AL4" t="str">
        <f t="shared" si="0"/>
        <v>Oats</v>
      </c>
      <c r="AM4" t="str">
        <f t="shared" si="0"/>
        <v>Buckwht</v>
      </c>
      <c r="AN4" t="str">
        <f t="shared" si="0"/>
        <v>Millet</v>
      </c>
      <c r="AO4" t="str">
        <f t="shared" si="0"/>
        <v>W.Wht</v>
      </c>
    </row>
    <row r="5" spans="1:41" x14ac:dyDescent="0.2">
      <c r="B5" s="5" t="s">
        <v>44</v>
      </c>
      <c r="C5" s="5"/>
      <c r="D5" s="5"/>
      <c r="E5" s="5"/>
      <c r="F5" s="9">
        <v>-0.9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0</v>
      </c>
      <c r="AD5" s="23">
        <v>1</v>
      </c>
      <c r="AE5" s="23">
        <v>1</v>
      </c>
      <c r="AF5" s="23">
        <v>0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1</v>
      </c>
      <c r="AM5" s="23">
        <v>0</v>
      </c>
      <c r="AN5" s="23">
        <v>0</v>
      </c>
      <c r="AO5" s="23">
        <v>1</v>
      </c>
    </row>
    <row r="6" spans="1:41" x14ac:dyDescent="0.2">
      <c r="B6" s="5" t="s">
        <v>41</v>
      </c>
      <c r="C6" s="20" t="str">
        <f>F3</f>
        <v>Soybean</v>
      </c>
      <c r="D6" s="5" t="s">
        <v>42</v>
      </c>
      <c r="E6" s="5"/>
      <c r="F6" s="21">
        <f>F4+F5</f>
        <v>9.75</v>
      </c>
      <c r="G6" s="4"/>
      <c r="Y6" s="4" t="s">
        <v>60</v>
      </c>
      <c r="Z6" s="4"/>
      <c r="AA6">
        <f t="shared" ref="AA6:AO6" si="1">IF($F$3=B8,1,0)</f>
        <v>0</v>
      </c>
      <c r="AB6">
        <f t="shared" si="1"/>
        <v>0</v>
      </c>
      <c r="AC6">
        <f t="shared" si="1"/>
        <v>0</v>
      </c>
      <c r="AD6">
        <f t="shared" si="1"/>
        <v>0</v>
      </c>
      <c r="AE6">
        <f t="shared" si="1"/>
        <v>1</v>
      </c>
      <c r="AF6">
        <f t="shared" si="1"/>
        <v>0</v>
      </c>
      <c r="AG6">
        <f t="shared" si="1"/>
        <v>0</v>
      </c>
      <c r="AH6">
        <f t="shared" si="1"/>
        <v>0</v>
      </c>
      <c r="AI6">
        <f t="shared" si="1"/>
        <v>0</v>
      </c>
      <c r="AJ6">
        <f t="shared" si="1"/>
        <v>0</v>
      </c>
      <c r="AK6">
        <f t="shared" si="1"/>
        <v>0</v>
      </c>
      <c r="AL6">
        <f t="shared" si="1"/>
        <v>0</v>
      </c>
      <c r="AM6">
        <f t="shared" si="1"/>
        <v>0</v>
      </c>
      <c r="AN6">
        <f t="shared" si="1"/>
        <v>0</v>
      </c>
      <c r="AO6">
        <f t="shared" si="1"/>
        <v>0</v>
      </c>
    </row>
    <row r="7" spans="1:41" x14ac:dyDescent="0.2">
      <c r="F7" s="4"/>
      <c r="G7" s="4"/>
      <c r="H7" s="4"/>
      <c r="I7" s="4"/>
      <c r="J7" s="4"/>
      <c r="Y7" s="25" t="s">
        <v>82</v>
      </c>
      <c r="Z7" s="4"/>
      <c r="AA7">
        <f>IF(AA5+AA6=2,1,0)</f>
        <v>0</v>
      </c>
      <c r="AB7">
        <f t="shared" ref="AB7:AO7" si="2">IF(AB5+AB6=2,1,0)</f>
        <v>0</v>
      </c>
      <c r="AC7">
        <f t="shared" si="2"/>
        <v>0</v>
      </c>
      <c r="AD7">
        <f t="shared" si="2"/>
        <v>0</v>
      </c>
      <c r="AE7">
        <f t="shared" si="2"/>
        <v>1</v>
      </c>
      <c r="AF7">
        <f t="shared" si="2"/>
        <v>0</v>
      </c>
      <c r="AG7">
        <f t="shared" si="2"/>
        <v>0</v>
      </c>
      <c r="AH7">
        <f t="shared" si="2"/>
        <v>0</v>
      </c>
      <c r="AI7">
        <f t="shared" si="2"/>
        <v>0</v>
      </c>
      <c r="AJ7">
        <f t="shared" si="2"/>
        <v>0</v>
      </c>
      <c r="AK7">
        <f t="shared" si="2"/>
        <v>0</v>
      </c>
      <c r="AL7">
        <f t="shared" si="2"/>
        <v>0</v>
      </c>
      <c r="AM7">
        <f t="shared" si="2"/>
        <v>0</v>
      </c>
      <c r="AN7">
        <f t="shared" si="2"/>
        <v>0</v>
      </c>
      <c r="AO7">
        <f t="shared" si="2"/>
        <v>0</v>
      </c>
    </row>
    <row r="8" spans="1:41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5</v>
      </c>
      <c r="H8" s="17" t="s">
        <v>6</v>
      </c>
      <c r="I8" s="17" t="s">
        <v>15</v>
      </c>
      <c r="J8" s="17" t="s">
        <v>7</v>
      </c>
      <c r="K8" s="17" t="s">
        <v>8</v>
      </c>
      <c r="L8" s="17" t="s">
        <v>10</v>
      </c>
      <c r="M8" s="17" t="s">
        <v>12</v>
      </c>
      <c r="N8" s="17" t="s">
        <v>79</v>
      </c>
      <c r="O8" s="17" t="s">
        <v>80</v>
      </c>
      <c r="P8" s="17" t="s">
        <v>62</v>
      </c>
      <c r="Y8" s="26">
        <f>SUM(AA7:AO7)</f>
        <v>1</v>
      </c>
      <c r="Z8" s="25" t="s">
        <v>84</v>
      </c>
    </row>
    <row r="9" spans="1:41" x14ac:dyDescent="0.2">
      <c r="A9" s="5" t="s">
        <v>0</v>
      </c>
      <c r="B9" s="8">
        <v>58</v>
      </c>
      <c r="C9" s="8">
        <v>55</v>
      </c>
      <c r="D9" s="8">
        <v>74</v>
      </c>
      <c r="E9" s="8">
        <v>168</v>
      </c>
      <c r="F9" s="8">
        <v>41</v>
      </c>
      <c r="G9" s="8">
        <v>1980</v>
      </c>
      <c r="H9" s="8">
        <v>1890</v>
      </c>
      <c r="I9" s="8">
        <v>1740</v>
      </c>
      <c r="J9" s="8">
        <v>1770</v>
      </c>
      <c r="K9" s="8">
        <v>24</v>
      </c>
      <c r="L9" s="8">
        <v>40.1143</v>
      </c>
      <c r="M9" s="8">
        <v>73</v>
      </c>
      <c r="N9" s="8">
        <v>950</v>
      </c>
      <c r="O9" s="8">
        <v>1800</v>
      </c>
      <c r="P9" s="8">
        <v>64</v>
      </c>
    </row>
    <row r="10" spans="1:41" x14ac:dyDescent="0.2">
      <c r="A10" s="19" t="s">
        <v>43</v>
      </c>
      <c r="B10" s="6">
        <f>IF($F$3=B8,$F$6,B11/B9)</f>
        <v>7.7953681034482756</v>
      </c>
      <c r="C10" s="6">
        <f t="shared" ref="C10:P10" si="3">IF($F$3=C8,$F$6,C11/C9)</f>
        <v>8.2510554545454546</v>
      </c>
      <c r="D10" s="6">
        <f t="shared" si="3"/>
        <v>5.7241358108108118</v>
      </c>
      <c r="E10" s="6">
        <f t="shared" si="3"/>
        <v>3.8670919642857147</v>
      </c>
      <c r="F10" s="6">
        <f t="shared" si="3"/>
        <v>9.75</v>
      </c>
      <c r="G10" s="6">
        <f t="shared" si="3"/>
        <v>0.27119712121212119</v>
      </c>
      <c r="H10" s="6">
        <f t="shared" si="3"/>
        <v>0.23361531746031747</v>
      </c>
      <c r="I10" s="6">
        <f t="shared" si="3"/>
        <v>0.27626879310344832</v>
      </c>
      <c r="J10" s="6">
        <f t="shared" si="3"/>
        <v>0.26589084745762714</v>
      </c>
      <c r="K10" s="6">
        <f t="shared" si="3"/>
        <v>15.801081250000001</v>
      </c>
      <c r="L10" s="6">
        <f t="shared" si="3"/>
        <v>9.812788706271828</v>
      </c>
      <c r="M10" s="6">
        <f t="shared" si="3"/>
        <v>5.1144863013698636</v>
      </c>
      <c r="N10" s="6">
        <f t="shared" si="3"/>
        <v>0.35721868421052633</v>
      </c>
      <c r="O10" s="6">
        <f t="shared" si="3"/>
        <v>0.18624933333333335</v>
      </c>
      <c r="P10" s="6">
        <f t="shared" si="3"/>
        <v>7.11015703125</v>
      </c>
      <c r="Y10" s="27" t="s">
        <v>83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1</v>
      </c>
      <c r="AG10" s="28">
        <v>1</v>
      </c>
      <c r="AH10" s="28">
        <v>1</v>
      </c>
      <c r="AI10" s="28">
        <v>1</v>
      </c>
      <c r="AJ10" s="28">
        <v>0</v>
      </c>
      <c r="AK10" s="28">
        <v>0</v>
      </c>
      <c r="AL10" s="28">
        <v>0</v>
      </c>
      <c r="AM10" s="28">
        <v>1</v>
      </c>
      <c r="AN10" s="28">
        <v>1</v>
      </c>
      <c r="AO10" s="28">
        <v>0</v>
      </c>
    </row>
    <row r="11" spans="1:41" x14ac:dyDescent="0.2">
      <c r="A11" s="5" t="s">
        <v>1</v>
      </c>
      <c r="B11" s="34">
        <f t="shared" ref="B11:P11" si="4">IF($F$3=B8,B9*B10,$AA$17+B25)</f>
        <v>452.13135</v>
      </c>
      <c r="C11" s="34">
        <f t="shared" si="4"/>
        <v>453.80805000000004</v>
      </c>
      <c r="D11" s="34">
        <f t="shared" si="4"/>
        <v>423.58605000000006</v>
      </c>
      <c r="E11" s="34">
        <f t="shared" si="4"/>
        <v>649.67145000000005</v>
      </c>
      <c r="F11" s="34">
        <f t="shared" si="4"/>
        <v>399.75</v>
      </c>
      <c r="G11" s="34">
        <f t="shared" si="4"/>
        <v>536.97029999999995</v>
      </c>
      <c r="H11" s="34">
        <f t="shared" si="4"/>
        <v>441.53295000000003</v>
      </c>
      <c r="I11" s="34">
        <f t="shared" si="4"/>
        <v>480.70770000000005</v>
      </c>
      <c r="J11" s="34">
        <f t="shared" si="4"/>
        <v>470.6268</v>
      </c>
      <c r="K11" s="34">
        <f t="shared" si="4"/>
        <v>379.22595000000001</v>
      </c>
      <c r="L11" s="34">
        <f t="shared" si="4"/>
        <v>393.63315</v>
      </c>
      <c r="M11" s="34">
        <f t="shared" si="4"/>
        <v>373.35750000000002</v>
      </c>
      <c r="N11" s="34">
        <f t="shared" si="4"/>
        <v>339.35775000000001</v>
      </c>
      <c r="O11" s="34">
        <f t="shared" si="4"/>
        <v>335.24880000000002</v>
      </c>
      <c r="P11" s="34">
        <f t="shared" si="4"/>
        <v>455.05005</v>
      </c>
      <c r="Y11" s="27" t="s">
        <v>86</v>
      </c>
      <c r="AA11">
        <f t="shared" ref="AA11:AO11" si="5">IF(AA6+AA10=2,1,0)</f>
        <v>0</v>
      </c>
      <c r="AB11">
        <f t="shared" si="5"/>
        <v>0</v>
      </c>
      <c r="AC11">
        <f t="shared" si="5"/>
        <v>0</v>
      </c>
      <c r="AD11">
        <f t="shared" si="5"/>
        <v>0</v>
      </c>
      <c r="AE11">
        <f t="shared" si="5"/>
        <v>0</v>
      </c>
      <c r="AF11">
        <f t="shared" si="5"/>
        <v>0</v>
      </c>
      <c r="AG11">
        <f t="shared" si="5"/>
        <v>0</v>
      </c>
      <c r="AH11">
        <f t="shared" si="5"/>
        <v>0</v>
      </c>
      <c r="AI11">
        <f t="shared" si="5"/>
        <v>0</v>
      </c>
      <c r="AJ11">
        <f t="shared" si="5"/>
        <v>0</v>
      </c>
      <c r="AK11">
        <f t="shared" si="5"/>
        <v>0</v>
      </c>
      <c r="AL11">
        <f t="shared" si="5"/>
        <v>0</v>
      </c>
      <c r="AM11">
        <f t="shared" si="5"/>
        <v>0</v>
      </c>
      <c r="AN11">
        <f t="shared" si="5"/>
        <v>0</v>
      </c>
      <c r="AO11">
        <f t="shared" si="5"/>
        <v>0</v>
      </c>
    </row>
    <row r="12" spans="1:41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Y12" s="26">
        <f>SUM(AA11:AO11)</f>
        <v>0</v>
      </c>
      <c r="Z12" s="25" t="s">
        <v>85</v>
      </c>
    </row>
    <row r="13" spans="1:41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Y13" s="4"/>
      <c r="Z13" s="4"/>
    </row>
    <row r="14" spans="1:41" x14ac:dyDescent="0.2">
      <c r="A14" s="5" t="s">
        <v>45</v>
      </c>
      <c r="B14" s="9">
        <v>22.75</v>
      </c>
      <c r="C14" s="9">
        <v>30</v>
      </c>
      <c r="D14" s="9">
        <v>20</v>
      </c>
      <c r="E14" s="9">
        <v>100.5</v>
      </c>
      <c r="F14" s="9">
        <v>65.8</v>
      </c>
      <c r="G14" s="9">
        <v>82.5</v>
      </c>
      <c r="H14" s="9">
        <v>37.4</v>
      </c>
      <c r="I14" s="9">
        <v>57</v>
      </c>
      <c r="J14" s="9">
        <v>75</v>
      </c>
      <c r="K14" s="9">
        <v>22</v>
      </c>
      <c r="L14" s="9">
        <v>54</v>
      </c>
      <c r="M14" s="9">
        <v>16</v>
      </c>
      <c r="N14" s="9">
        <v>26</v>
      </c>
      <c r="O14" s="9">
        <v>15</v>
      </c>
      <c r="P14" s="9">
        <v>13.2</v>
      </c>
      <c r="AA14" t="s">
        <v>16</v>
      </c>
    </row>
    <row r="15" spans="1:41" x14ac:dyDescent="0.2">
      <c r="A15" s="5" t="s">
        <v>46</v>
      </c>
      <c r="B15" s="10">
        <v>21.7</v>
      </c>
      <c r="C15" s="10">
        <v>21.7</v>
      </c>
      <c r="D15" s="10">
        <v>22.7</v>
      </c>
      <c r="E15" s="10">
        <v>37.5</v>
      </c>
      <c r="F15" s="10">
        <v>46</v>
      </c>
      <c r="G15" s="10">
        <v>54.7</v>
      </c>
      <c r="H15" s="10">
        <v>28.6</v>
      </c>
      <c r="I15" s="10">
        <v>31.6</v>
      </c>
      <c r="J15" s="10">
        <v>15.6</v>
      </c>
      <c r="K15" s="10">
        <v>27.1</v>
      </c>
      <c r="L15" s="10">
        <v>34.9</v>
      </c>
      <c r="M15" s="10">
        <v>6.2</v>
      </c>
      <c r="N15" s="10">
        <v>13.6</v>
      </c>
      <c r="O15" s="10">
        <v>3.9</v>
      </c>
      <c r="P15" s="10">
        <v>26.8</v>
      </c>
      <c r="AA15">
        <f t="shared" ref="AA15:AO15" si="6">IF($F$3=B8,B27,0)</f>
        <v>0</v>
      </c>
      <c r="AB15">
        <f t="shared" si="6"/>
        <v>0</v>
      </c>
      <c r="AC15">
        <f t="shared" si="6"/>
        <v>0</v>
      </c>
      <c r="AD15">
        <f t="shared" si="6"/>
        <v>0</v>
      </c>
      <c r="AE15">
        <f t="shared" si="6"/>
        <v>225.23865000000001</v>
      </c>
      <c r="AF15">
        <f t="shared" si="6"/>
        <v>0</v>
      </c>
      <c r="AG15">
        <f t="shared" si="6"/>
        <v>0</v>
      </c>
      <c r="AH15">
        <f t="shared" si="6"/>
        <v>0</v>
      </c>
      <c r="AI15">
        <f t="shared" si="6"/>
        <v>0</v>
      </c>
      <c r="AJ15">
        <f t="shared" si="6"/>
        <v>0</v>
      </c>
      <c r="AK15">
        <f t="shared" si="6"/>
        <v>0</v>
      </c>
      <c r="AL15">
        <f t="shared" si="6"/>
        <v>0</v>
      </c>
      <c r="AM15">
        <f t="shared" si="6"/>
        <v>0</v>
      </c>
      <c r="AN15">
        <f t="shared" si="6"/>
        <v>0</v>
      </c>
      <c r="AO15">
        <f t="shared" si="6"/>
        <v>0</v>
      </c>
    </row>
    <row r="16" spans="1:41" x14ac:dyDescent="0.2">
      <c r="A16" s="5" t="s">
        <v>47</v>
      </c>
      <c r="B16" s="10">
        <v>18.5</v>
      </c>
      <c r="C16" s="10">
        <v>18.5</v>
      </c>
      <c r="D16" s="10">
        <v>18.5</v>
      </c>
      <c r="E16" s="10">
        <v>0</v>
      </c>
      <c r="F16" s="10">
        <v>0</v>
      </c>
      <c r="G16" s="10">
        <v>20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10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4</v>
      </c>
      <c r="G17" s="10">
        <v>0</v>
      </c>
      <c r="H17" s="10">
        <v>5</v>
      </c>
      <c r="I17" s="10">
        <v>10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AA17">
        <f>SUM(AA15:AO15)</f>
        <v>225.23865000000001</v>
      </c>
    </row>
    <row r="18" spans="1:31" x14ac:dyDescent="0.2">
      <c r="A18" s="5" t="s">
        <v>49</v>
      </c>
      <c r="B18" s="10">
        <v>106.33</v>
      </c>
      <c r="C18" s="10">
        <v>99.87</v>
      </c>
      <c r="D18" s="10">
        <v>79.84</v>
      </c>
      <c r="E18" s="10">
        <v>164.73</v>
      </c>
      <c r="F18" s="10">
        <v>5.23</v>
      </c>
      <c r="G18" s="10">
        <v>66.91</v>
      </c>
      <c r="H18" s="10">
        <v>63.61</v>
      </c>
      <c r="I18" s="10">
        <v>57.09</v>
      </c>
      <c r="J18" s="10">
        <v>94.71</v>
      </c>
      <c r="K18" s="10">
        <v>42.62</v>
      </c>
      <c r="L18" s="10">
        <v>12.44</v>
      </c>
      <c r="M18" s="10">
        <v>64.760000000000005</v>
      </c>
      <c r="N18" s="10">
        <v>21.25</v>
      </c>
      <c r="O18" s="10">
        <v>36.450000000000003</v>
      </c>
      <c r="P18" s="10">
        <v>119.25</v>
      </c>
    </row>
    <row r="19" spans="1:31" x14ac:dyDescent="0.2">
      <c r="A19" s="5" t="s">
        <v>50</v>
      </c>
      <c r="B19" s="10">
        <v>4.7</v>
      </c>
      <c r="C19" s="10">
        <v>5.8</v>
      </c>
      <c r="D19" s="10">
        <v>4.4000000000000004</v>
      </c>
      <c r="E19" s="10">
        <v>10</v>
      </c>
      <c r="F19" s="10">
        <v>4.7</v>
      </c>
      <c r="G19" s="10">
        <v>12.1</v>
      </c>
      <c r="H19" s="10">
        <v>8.6999999999999993</v>
      </c>
      <c r="I19" s="10">
        <v>16.5</v>
      </c>
      <c r="J19" s="10">
        <v>7.8</v>
      </c>
      <c r="K19" s="10">
        <v>12.1</v>
      </c>
      <c r="L19" s="10">
        <v>6.8</v>
      </c>
      <c r="M19" s="10">
        <v>7.9</v>
      </c>
      <c r="N19" s="10">
        <v>9.1999999999999993</v>
      </c>
      <c r="O19" s="10">
        <v>6</v>
      </c>
      <c r="P19" s="10">
        <v>4.7</v>
      </c>
      <c r="AA19" s="29" t="s">
        <v>87</v>
      </c>
      <c r="AE19" s="30">
        <v>7.0000000000000007E-2</v>
      </c>
    </row>
    <row r="20" spans="1:31" x14ac:dyDescent="0.2">
      <c r="A20" s="5" t="s">
        <v>51</v>
      </c>
      <c r="B20" s="10">
        <v>17.59</v>
      </c>
      <c r="C20" s="10">
        <v>17.420000000000002</v>
      </c>
      <c r="D20" s="10">
        <v>18.34</v>
      </c>
      <c r="E20" s="10">
        <v>26.11</v>
      </c>
      <c r="F20" s="10">
        <v>14.03</v>
      </c>
      <c r="G20" s="10">
        <v>19.41</v>
      </c>
      <c r="H20" s="10">
        <v>19.399999999999999</v>
      </c>
      <c r="I20" s="10">
        <v>19.13</v>
      </c>
      <c r="J20" s="10">
        <v>16.82</v>
      </c>
      <c r="K20" s="10">
        <v>16.72</v>
      </c>
      <c r="L20" s="10">
        <v>17.579999999999998</v>
      </c>
      <c r="M20" s="10">
        <v>19.510000000000002</v>
      </c>
      <c r="N20" s="10">
        <v>14.6</v>
      </c>
      <c r="O20" s="10">
        <v>17.43</v>
      </c>
      <c r="P20" s="10">
        <v>15.28</v>
      </c>
    </row>
    <row r="21" spans="1:31" x14ac:dyDescent="0.2">
      <c r="A21" s="5" t="s">
        <v>52</v>
      </c>
      <c r="B21" s="10">
        <v>25.65</v>
      </c>
      <c r="C21" s="10">
        <v>25.55</v>
      </c>
      <c r="D21" s="10">
        <v>25.86</v>
      </c>
      <c r="E21" s="10">
        <v>35.64</v>
      </c>
      <c r="F21" s="10">
        <v>23.35</v>
      </c>
      <c r="G21" s="10">
        <v>30.07</v>
      </c>
      <c r="H21" s="10">
        <v>26.71</v>
      </c>
      <c r="I21" s="10">
        <v>26.55</v>
      </c>
      <c r="J21" s="10">
        <v>25.16</v>
      </c>
      <c r="K21" s="10">
        <v>26.24</v>
      </c>
      <c r="L21" s="10">
        <v>26.98</v>
      </c>
      <c r="M21" s="10">
        <v>26.74</v>
      </c>
      <c r="N21" s="10">
        <v>23.61</v>
      </c>
      <c r="O21" s="10">
        <v>25.51</v>
      </c>
      <c r="P21" s="10">
        <v>22.81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0</v>
      </c>
      <c r="E22" s="10">
        <v>33.6</v>
      </c>
      <c r="F22" s="10">
        <v>0</v>
      </c>
      <c r="G22" s="10">
        <v>0</v>
      </c>
      <c r="H22" s="10">
        <v>7.56</v>
      </c>
      <c r="I22" s="10">
        <v>6.96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</row>
    <row r="23" spans="1:31" x14ac:dyDescent="0.2">
      <c r="A23" s="5" t="s">
        <v>53</v>
      </c>
      <c r="B23" s="10">
        <v>2</v>
      </c>
      <c r="C23" s="10">
        <v>2</v>
      </c>
      <c r="D23" s="10">
        <v>2</v>
      </c>
      <c r="E23" s="10">
        <v>2</v>
      </c>
      <c r="F23" s="10">
        <v>5.5</v>
      </c>
      <c r="G23" s="10">
        <v>15.5</v>
      </c>
      <c r="H23" s="10">
        <v>12</v>
      </c>
      <c r="I23" s="10">
        <v>22</v>
      </c>
      <c r="J23" s="10">
        <v>2</v>
      </c>
      <c r="K23" s="10">
        <v>2</v>
      </c>
      <c r="L23" s="10">
        <v>10</v>
      </c>
      <c r="M23" s="10">
        <v>2</v>
      </c>
      <c r="N23" s="10">
        <v>2</v>
      </c>
      <c r="O23" s="10">
        <v>2</v>
      </c>
      <c r="P23" s="10">
        <v>10</v>
      </c>
    </row>
    <row r="24" spans="1:31" x14ac:dyDescent="0.2">
      <c r="A24" s="5" t="s">
        <v>54</v>
      </c>
      <c r="B24" s="18">
        <f t="shared" ref="B24:P24" si="7">SUM(B14:B23)*$AE$19*6/12</f>
        <v>7.6727000000000016</v>
      </c>
      <c r="C24" s="18">
        <f t="shared" si="7"/>
        <v>7.7294000000000018</v>
      </c>
      <c r="D24" s="18">
        <f t="shared" si="7"/>
        <v>6.7074000000000025</v>
      </c>
      <c r="E24" s="18">
        <f t="shared" si="7"/>
        <v>14.352800000000002</v>
      </c>
      <c r="F24" s="18">
        <f t="shared" si="7"/>
        <v>5.9013499999999999</v>
      </c>
      <c r="G24" s="18">
        <f t="shared" si="7"/>
        <v>10.541650000000001</v>
      </c>
      <c r="H24" s="18">
        <f t="shared" si="7"/>
        <v>7.3143000000000002</v>
      </c>
      <c r="I24" s="18">
        <f t="shared" si="7"/>
        <v>8.639050000000001</v>
      </c>
      <c r="J24" s="18">
        <f t="shared" si="7"/>
        <v>8.2981500000000015</v>
      </c>
      <c r="K24" s="18">
        <f t="shared" si="7"/>
        <v>5.2073000000000009</v>
      </c>
      <c r="L24" s="18">
        <f t="shared" si="7"/>
        <v>5.6945000000000006</v>
      </c>
      <c r="M24" s="18">
        <f t="shared" si="7"/>
        <v>5.0088500000000007</v>
      </c>
      <c r="N24" s="18">
        <f t="shared" si="7"/>
        <v>3.8591000000000002</v>
      </c>
      <c r="O24" s="18">
        <f t="shared" si="7"/>
        <v>3.7201500000000007</v>
      </c>
      <c r="P24" s="18">
        <f t="shared" si="7"/>
        <v>7.7714000000000008</v>
      </c>
    </row>
    <row r="25" spans="1:31" x14ac:dyDescent="0.2">
      <c r="A25" s="5" t="s">
        <v>55</v>
      </c>
      <c r="B25" s="35">
        <f t="shared" ref="B25:P25" si="8">SUM(B14:B24)</f>
        <v>226.89269999999999</v>
      </c>
      <c r="C25" s="35">
        <f t="shared" si="8"/>
        <v>228.56940000000003</v>
      </c>
      <c r="D25" s="35">
        <f t="shared" si="8"/>
        <v>198.34740000000005</v>
      </c>
      <c r="E25" s="35">
        <f t="shared" si="8"/>
        <v>424.43280000000004</v>
      </c>
      <c r="F25" s="35">
        <f t="shared" si="8"/>
        <v>174.51134999999999</v>
      </c>
      <c r="G25" s="35">
        <f t="shared" si="8"/>
        <v>311.73165</v>
      </c>
      <c r="H25" s="35">
        <f t="shared" si="8"/>
        <v>216.29430000000002</v>
      </c>
      <c r="I25" s="35">
        <f t="shared" si="8"/>
        <v>255.46905000000001</v>
      </c>
      <c r="J25" s="35">
        <f t="shared" si="8"/>
        <v>245.38815</v>
      </c>
      <c r="K25" s="35">
        <f t="shared" si="8"/>
        <v>153.9873</v>
      </c>
      <c r="L25" s="35">
        <f t="shared" si="8"/>
        <v>168.39449999999999</v>
      </c>
      <c r="M25" s="35">
        <f t="shared" si="8"/>
        <v>148.11885000000001</v>
      </c>
      <c r="N25" s="35">
        <f t="shared" si="8"/>
        <v>114.11909999999999</v>
      </c>
      <c r="O25" s="35">
        <f t="shared" si="8"/>
        <v>110.01015000000001</v>
      </c>
      <c r="P25" s="35">
        <f t="shared" si="8"/>
        <v>229.81139999999999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31" x14ac:dyDescent="0.2">
      <c r="A27" s="5" t="s">
        <v>56</v>
      </c>
      <c r="B27" s="34">
        <f t="shared" ref="B27:P27" si="9">B11-B25</f>
        <v>225.23865000000001</v>
      </c>
      <c r="C27" s="34">
        <f t="shared" si="9"/>
        <v>225.23865000000001</v>
      </c>
      <c r="D27" s="34">
        <f t="shared" si="9"/>
        <v>225.23865000000001</v>
      </c>
      <c r="E27" s="34">
        <f t="shared" si="9"/>
        <v>225.23865000000001</v>
      </c>
      <c r="F27" s="34">
        <f t="shared" si="9"/>
        <v>225.23865000000001</v>
      </c>
      <c r="G27" s="34">
        <f t="shared" si="9"/>
        <v>225.23864999999995</v>
      </c>
      <c r="H27" s="34">
        <f t="shared" si="9"/>
        <v>225.23865000000001</v>
      </c>
      <c r="I27" s="34">
        <f t="shared" si="9"/>
        <v>225.23865000000004</v>
      </c>
      <c r="J27" s="34">
        <f t="shared" si="9"/>
        <v>225.23865000000001</v>
      </c>
      <c r="K27" s="34">
        <f t="shared" si="9"/>
        <v>225.23865000000001</v>
      </c>
      <c r="L27" s="34">
        <f t="shared" si="9"/>
        <v>225.23865000000001</v>
      </c>
      <c r="M27" s="34">
        <f t="shared" si="9"/>
        <v>225.23865000000001</v>
      </c>
      <c r="N27" s="34">
        <f t="shared" si="9"/>
        <v>225.23865000000001</v>
      </c>
      <c r="O27" s="34">
        <f t="shared" si="9"/>
        <v>225.23865000000001</v>
      </c>
      <c r="P27" s="34">
        <f t="shared" si="9"/>
        <v>225.23865000000001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1" x14ac:dyDescent="0.2">
      <c r="A30" s="2" t="s">
        <v>19</v>
      </c>
    </row>
    <row r="31" spans="1:31" x14ac:dyDescent="0.2">
      <c r="A31" t="s">
        <v>20</v>
      </c>
    </row>
  </sheetData>
  <sheetProtection sheet="1" objects="1" scenarios="1"/>
  <conditionalFormatting sqref="B8:P8">
    <cfRule type="cellIs" dxfId="76" priority="7" stopIfTrue="1" operator="equal">
      <formula>$F$3</formula>
    </cfRule>
  </conditionalFormatting>
  <conditionalFormatting sqref="F7:J7">
    <cfRule type="cellIs" dxfId="75" priority="8" stopIfTrue="1" operator="equal">
      <formula>1</formula>
    </cfRule>
  </conditionalFormatting>
  <conditionalFormatting sqref="B10:O10">
    <cfRule type="expression" dxfId="74" priority="6">
      <formula>AA10=1</formula>
    </cfRule>
    <cfRule type="expression" dxfId="73" priority="9" stopIfTrue="1">
      <formula>AA6=1</formula>
    </cfRule>
  </conditionalFormatting>
  <conditionalFormatting sqref="F4">
    <cfRule type="expression" dxfId="72" priority="5" stopIfTrue="1">
      <formula>$Y$12=1</formula>
    </cfRule>
  </conditionalFormatting>
  <conditionalFormatting sqref="F5">
    <cfRule type="expression" dxfId="71" priority="4" stopIfTrue="1">
      <formula>$Y$12=1</formula>
    </cfRule>
  </conditionalFormatting>
  <conditionalFormatting sqref="F6">
    <cfRule type="expression" dxfId="70" priority="3" stopIfTrue="1">
      <formula>$Y$12=1</formula>
    </cfRule>
  </conditionalFormatting>
  <conditionalFormatting sqref="P10">
    <cfRule type="expression" dxfId="69" priority="1">
      <formula>AO10=1</formula>
    </cfRule>
    <cfRule type="expression" dxfId="68" priority="2" stopIfTrue="1">
      <formula>AO6=1</formula>
    </cfRule>
  </conditionalFormatting>
  <dataValidations count="1">
    <dataValidation type="list" allowBlank="1" showInputMessage="1" showErrorMessage="1" sqref="F3" xr:uid="{00000000-0002-0000-0300-000000000000}">
      <formula1>$B$8:$P$8</formula1>
    </dataValidation>
  </dataValidations>
  <pageMargins left="0.5" right="0.25" top="1" bottom="1" header="0.5" footer="0.5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R31"/>
  <sheetViews>
    <sheetView showGridLines="0" workbookViewId="0">
      <pane xSplit="1" topLeftCell="B1" activePane="topRight" state="frozen"/>
      <selection pane="topRight" activeCell="Q22" sqref="Q22"/>
    </sheetView>
  </sheetViews>
  <sheetFormatPr defaultRowHeight="12.75" x14ac:dyDescent="0.2"/>
  <cols>
    <col min="1" max="1" width="13.42578125" customWidth="1"/>
    <col min="2" max="17" width="9.7109375" customWidth="1"/>
    <col min="23" max="26" width="9.140625" hidden="1" customWidth="1"/>
    <col min="27" max="42" width="8.85546875" hidden="1" customWidth="1"/>
    <col min="43" max="44" width="9.140625" hidden="1" customWidth="1"/>
    <col min="45" max="45" width="9.140625" customWidth="1"/>
  </cols>
  <sheetData>
    <row r="1" spans="1:42" x14ac:dyDescent="0.2">
      <c r="A1" s="2" t="s">
        <v>75</v>
      </c>
      <c r="B1" s="2"/>
      <c r="C1" s="2"/>
      <c r="G1" s="2"/>
      <c r="J1" s="22"/>
      <c r="Q1" s="2"/>
    </row>
    <row r="2" spans="1:42" x14ac:dyDescent="0.2">
      <c r="C2" s="2"/>
      <c r="D2" s="2"/>
      <c r="Y2" s="25"/>
      <c r="Z2" s="25"/>
      <c r="AA2" s="4"/>
      <c r="AB2" s="4"/>
    </row>
    <row r="3" spans="1:42" x14ac:dyDescent="0.2">
      <c r="B3" s="22" t="s">
        <v>59</v>
      </c>
      <c r="C3" s="22"/>
      <c r="D3" s="22"/>
      <c r="E3" s="5"/>
      <c r="F3" s="24" t="s">
        <v>11</v>
      </c>
      <c r="Y3" s="4"/>
      <c r="Z3" s="4"/>
    </row>
    <row r="4" spans="1:42" x14ac:dyDescent="0.2">
      <c r="B4" s="5" t="s">
        <v>40</v>
      </c>
      <c r="C4" s="20" t="str">
        <f>F3</f>
        <v>S. Wht</v>
      </c>
      <c r="D4" s="5" t="s">
        <v>39</v>
      </c>
      <c r="E4" s="5"/>
      <c r="F4" s="9">
        <v>6.15</v>
      </c>
      <c r="G4" s="33" t="str">
        <f>IF(Y8=1,"","&lt;= enter cash price if no futures market")</f>
        <v/>
      </c>
      <c r="H4" s="15"/>
      <c r="I4" s="15"/>
      <c r="J4" s="15"/>
      <c r="K4" s="15"/>
      <c r="Y4" s="4"/>
      <c r="Z4" s="4"/>
      <c r="AA4" t="str">
        <f t="shared" ref="AA4:AP4" si="0">B8</f>
        <v>S. Wht</v>
      </c>
      <c r="AB4" t="str">
        <f t="shared" si="0"/>
        <v>Durum</v>
      </c>
      <c r="AC4" t="str">
        <f t="shared" si="0"/>
        <v>Barley</v>
      </c>
      <c r="AD4" t="str">
        <f t="shared" si="0"/>
        <v>Corn</v>
      </c>
      <c r="AE4" t="str">
        <f t="shared" si="0"/>
        <v>Soybean</v>
      </c>
      <c r="AF4" t="str">
        <f t="shared" si="0"/>
        <v>Drybeans</v>
      </c>
      <c r="AG4" t="str">
        <f t="shared" si="0"/>
        <v>Oil Snflr</v>
      </c>
      <c r="AH4" t="str">
        <f t="shared" si="0"/>
        <v>Conf Snflr</v>
      </c>
      <c r="AI4" t="str">
        <f t="shared" si="0"/>
        <v>Canola</v>
      </c>
      <c r="AJ4" t="str">
        <f t="shared" si="0"/>
        <v>Flax</v>
      </c>
      <c r="AK4" t="str">
        <f t="shared" si="0"/>
        <v>Field Pea</v>
      </c>
      <c r="AL4" t="str">
        <f t="shared" si="0"/>
        <v>Oats</v>
      </c>
      <c r="AM4" t="str">
        <f t="shared" si="0"/>
        <v>Mustard</v>
      </c>
      <c r="AN4" t="str">
        <f t="shared" si="0"/>
        <v>Buckwht</v>
      </c>
      <c r="AO4" t="str">
        <f t="shared" si="0"/>
        <v>Millet</v>
      </c>
      <c r="AP4" t="str">
        <f t="shared" si="0"/>
        <v>W.Wht</v>
      </c>
    </row>
    <row r="5" spans="1:42" x14ac:dyDescent="0.2">
      <c r="B5" s="5" t="s">
        <v>44</v>
      </c>
      <c r="C5" s="5"/>
      <c r="D5" s="5"/>
      <c r="E5" s="5"/>
      <c r="F5" s="9">
        <v>-0.4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0</v>
      </c>
      <c r="AD5" s="23">
        <v>1</v>
      </c>
      <c r="AE5" s="23">
        <v>1</v>
      </c>
      <c r="AF5" s="23">
        <v>0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1</v>
      </c>
      <c r="AM5" s="23">
        <v>0</v>
      </c>
      <c r="AN5" s="23">
        <v>0</v>
      </c>
      <c r="AO5" s="23">
        <v>0</v>
      </c>
      <c r="AP5" s="23">
        <v>1</v>
      </c>
    </row>
    <row r="6" spans="1:42" x14ac:dyDescent="0.2">
      <c r="B6" s="5" t="s">
        <v>41</v>
      </c>
      <c r="C6" s="20" t="str">
        <f>F3</f>
        <v>S. Wht</v>
      </c>
      <c r="D6" s="5" t="s">
        <v>42</v>
      </c>
      <c r="E6" s="5"/>
      <c r="F6" s="21">
        <f>F4+F5</f>
        <v>5.75</v>
      </c>
      <c r="G6" s="4"/>
      <c r="Y6" s="4" t="s">
        <v>60</v>
      </c>
      <c r="Z6" s="4"/>
      <c r="AA6">
        <f t="shared" ref="AA6:AP6" si="1">IF($F$3=B8,1,0)</f>
        <v>1</v>
      </c>
      <c r="AB6">
        <f t="shared" si="1"/>
        <v>0</v>
      </c>
      <c r="AC6">
        <f t="shared" si="1"/>
        <v>0</v>
      </c>
      <c r="AD6">
        <f t="shared" si="1"/>
        <v>0</v>
      </c>
      <c r="AE6">
        <f t="shared" si="1"/>
        <v>0</v>
      </c>
      <c r="AF6">
        <f t="shared" si="1"/>
        <v>0</v>
      </c>
      <c r="AG6">
        <f t="shared" si="1"/>
        <v>0</v>
      </c>
      <c r="AH6">
        <f t="shared" si="1"/>
        <v>0</v>
      </c>
      <c r="AI6">
        <f t="shared" si="1"/>
        <v>0</v>
      </c>
      <c r="AJ6">
        <f t="shared" si="1"/>
        <v>0</v>
      </c>
      <c r="AK6">
        <f t="shared" si="1"/>
        <v>0</v>
      </c>
      <c r="AL6">
        <f t="shared" si="1"/>
        <v>0</v>
      </c>
      <c r="AM6">
        <f t="shared" si="1"/>
        <v>0</v>
      </c>
      <c r="AN6">
        <f t="shared" si="1"/>
        <v>0</v>
      </c>
      <c r="AO6">
        <f t="shared" si="1"/>
        <v>0</v>
      </c>
      <c r="AP6">
        <f t="shared" si="1"/>
        <v>0</v>
      </c>
    </row>
    <row r="7" spans="1:42" x14ac:dyDescent="0.2">
      <c r="F7" s="4"/>
      <c r="G7" s="4"/>
      <c r="H7" s="4"/>
      <c r="I7" s="4"/>
      <c r="J7" s="4"/>
      <c r="Y7" s="25" t="s">
        <v>82</v>
      </c>
      <c r="Z7" s="4"/>
      <c r="AA7">
        <f>IF(AA5+AA6=2,1,0)</f>
        <v>1</v>
      </c>
      <c r="AB7">
        <f t="shared" ref="AB7:AP7" si="2">IF(AB5+AB6=2,1,0)</f>
        <v>0</v>
      </c>
      <c r="AC7">
        <f t="shared" si="2"/>
        <v>0</v>
      </c>
      <c r="AD7">
        <f t="shared" si="2"/>
        <v>0</v>
      </c>
      <c r="AE7">
        <f t="shared" si="2"/>
        <v>0</v>
      </c>
      <c r="AF7">
        <f t="shared" si="2"/>
        <v>0</v>
      </c>
      <c r="AG7">
        <f t="shared" si="2"/>
        <v>0</v>
      </c>
      <c r="AH7">
        <f t="shared" si="2"/>
        <v>0</v>
      </c>
      <c r="AI7">
        <f t="shared" si="2"/>
        <v>0</v>
      </c>
      <c r="AJ7">
        <f t="shared" si="2"/>
        <v>0</v>
      </c>
      <c r="AK7">
        <f t="shared" si="2"/>
        <v>0</v>
      </c>
      <c r="AL7">
        <f t="shared" si="2"/>
        <v>0</v>
      </c>
      <c r="AM7">
        <f t="shared" si="2"/>
        <v>0</v>
      </c>
      <c r="AN7">
        <f t="shared" si="2"/>
        <v>0</v>
      </c>
      <c r="AO7">
        <f t="shared" si="2"/>
        <v>0</v>
      </c>
      <c r="AP7">
        <f t="shared" si="2"/>
        <v>0</v>
      </c>
    </row>
    <row r="8" spans="1:42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5</v>
      </c>
      <c r="H8" s="17" t="s">
        <v>6</v>
      </c>
      <c r="I8" s="17" t="s">
        <v>15</v>
      </c>
      <c r="J8" s="17" t="s">
        <v>7</v>
      </c>
      <c r="K8" s="17" t="s">
        <v>8</v>
      </c>
      <c r="L8" s="17" t="s">
        <v>10</v>
      </c>
      <c r="M8" s="17" t="s">
        <v>12</v>
      </c>
      <c r="N8" s="17" t="s">
        <v>72</v>
      </c>
      <c r="O8" s="17" t="s">
        <v>79</v>
      </c>
      <c r="P8" s="17" t="s">
        <v>80</v>
      </c>
      <c r="Q8" s="17" t="s">
        <v>62</v>
      </c>
      <c r="Y8" s="26">
        <f>SUM(AA7:AP7)</f>
        <v>1</v>
      </c>
      <c r="Z8" s="25" t="s">
        <v>84</v>
      </c>
    </row>
    <row r="9" spans="1:42" x14ac:dyDescent="0.2">
      <c r="A9" s="5" t="s">
        <v>0</v>
      </c>
      <c r="B9" s="8">
        <v>59</v>
      </c>
      <c r="C9" s="8">
        <v>56</v>
      </c>
      <c r="D9" s="8">
        <v>75</v>
      </c>
      <c r="E9" s="8">
        <v>121</v>
      </c>
      <c r="F9" s="8">
        <v>32</v>
      </c>
      <c r="G9" s="8">
        <v>1550</v>
      </c>
      <c r="H9" s="8">
        <v>2080</v>
      </c>
      <c r="I9" s="8">
        <v>1620</v>
      </c>
      <c r="J9" s="8">
        <v>1980</v>
      </c>
      <c r="K9" s="8">
        <v>25</v>
      </c>
      <c r="L9" s="8">
        <v>48.972900000000003</v>
      </c>
      <c r="M9" s="8">
        <v>93</v>
      </c>
      <c r="N9" s="8">
        <v>850</v>
      </c>
      <c r="O9" s="8">
        <v>950</v>
      </c>
      <c r="P9" s="8">
        <v>1600</v>
      </c>
      <c r="Q9" s="8">
        <v>64</v>
      </c>
    </row>
    <row r="10" spans="1:42" x14ac:dyDescent="0.2">
      <c r="A10" s="19" t="s">
        <v>43</v>
      </c>
      <c r="B10" s="6">
        <f>IF($F$3=B8,$F$6,B11/B9)</f>
        <v>5.75</v>
      </c>
      <c r="C10" s="6">
        <f t="shared" ref="C10:Q10" si="3">IF($F$3=C8,$F$6,C11/C9)</f>
        <v>6.0846500000000008</v>
      </c>
      <c r="D10" s="6">
        <f t="shared" si="3"/>
        <v>4.0472333333333337</v>
      </c>
      <c r="E10" s="6">
        <f t="shared" si="3"/>
        <v>3.8075834710743801</v>
      </c>
      <c r="F10" s="6">
        <f t="shared" si="3"/>
        <v>8.7848140624999989</v>
      </c>
      <c r="G10" s="6">
        <f t="shared" si="3"/>
        <v>0.25225138709677419</v>
      </c>
      <c r="H10" s="6">
        <f t="shared" si="3"/>
        <v>0.15952324519230768</v>
      </c>
      <c r="I10" s="6">
        <f t="shared" si="3"/>
        <v>0.21828774691358024</v>
      </c>
      <c r="J10" s="6">
        <f t="shared" si="3"/>
        <v>0.18557747474747471</v>
      </c>
      <c r="K10" s="6">
        <f t="shared" si="3"/>
        <v>10.248891999999998</v>
      </c>
      <c r="L10" s="6">
        <f t="shared" si="3"/>
        <v>5.7516085426838108</v>
      </c>
      <c r="M10" s="6">
        <f t="shared" si="3"/>
        <v>3.0508881720430101</v>
      </c>
      <c r="N10" s="6">
        <f t="shared" si="3"/>
        <v>0.27433317647058825</v>
      </c>
      <c r="O10" s="6">
        <f t="shared" si="3"/>
        <v>0.22013663157894736</v>
      </c>
      <c r="P10" s="6">
        <f t="shared" si="3"/>
        <v>0.12190862499999998</v>
      </c>
      <c r="Q10" s="6">
        <f t="shared" si="3"/>
        <v>5.2653648437499996</v>
      </c>
      <c r="Y10" s="27" t="s">
        <v>83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1</v>
      </c>
      <c r="AG10" s="28">
        <v>1</v>
      </c>
      <c r="AH10" s="28">
        <v>1</v>
      </c>
      <c r="AI10" s="28">
        <v>1</v>
      </c>
      <c r="AJ10" s="28">
        <v>0</v>
      </c>
      <c r="AK10" s="28">
        <v>0</v>
      </c>
      <c r="AL10" s="28">
        <v>0</v>
      </c>
      <c r="AM10" s="28">
        <v>1</v>
      </c>
      <c r="AN10" s="28">
        <v>1</v>
      </c>
      <c r="AO10" s="28">
        <v>1</v>
      </c>
      <c r="AP10" s="28">
        <v>0</v>
      </c>
    </row>
    <row r="11" spans="1:42" x14ac:dyDescent="0.2">
      <c r="A11" s="5" t="s">
        <v>1</v>
      </c>
      <c r="B11" s="34">
        <f t="shared" ref="B11:Q11" si="4">IF($F$3=B8,B9*B10,$AA$17+B25)</f>
        <v>339.25</v>
      </c>
      <c r="C11" s="34">
        <f t="shared" si="4"/>
        <v>340.74040000000002</v>
      </c>
      <c r="D11" s="34">
        <f t="shared" si="4"/>
        <v>303.54250000000002</v>
      </c>
      <c r="E11" s="34">
        <f t="shared" si="4"/>
        <v>460.7176</v>
      </c>
      <c r="F11" s="34">
        <f t="shared" si="4"/>
        <v>281.11404999999996</v>
      </c>
      <c r="G11" s="34">
        <f t="shared" si="4"/>
        <v>390.98964999999998</v>
      </c>
      <c r="H11" s="34">
        <f t="shared" si="4"/>
        <v>331.80834999999996</v>
      </c>
      <c r="I11" s="34">
        <f t="shared" si="4"/>
        <v>353.62615</v>
      </c>
      <c r="J11" s="34">
        <f t="shared" si="4"/>
        <v>367.44339999999994</v>
      </c>
      <c r="K11" s="34">
        <f t="shared" si="4"/>
        <v>256.22229999999996</v>
      </c>
      <c r="L11" s="34">
        <f t="shared" si="4"/>
        <v>281.67295000000001</v>
      </c>
      <c r="M11" s="34">
        <f t="shared" si="4"/>
        <v>283.73259999999993</v>
      </c>
      <c r="N11" s="34">
        <f t="shared" si="4"/>
        <v>233.1832</v>
      </c>
      <c r="O11" s="34">
        <f t="shared" si="4"/>
        <v>209.12979999999999</v>
      </c>
      <c r="P11" s="34">
        <f t="shared" si="4"/>
        <v>195.05379999999997</v>
      </c>
      <c r="Q11" s="34">
        <f t="shared" si="4"/>
        <v>336.98334999999997</v>
      </c>
      <c r="Y11" s="27" t="s">
        <v>86</v>
      </c>
      <c r="AA11">
        <f t="shared" ref="AA11:AP11" si="5">IF(AA6+AA10=2,1,0)</f>
        <v>0</v>
      </c>
      <c r="AB11">
        <f t="shared" si="5"/>
        <v>0</v>
      </c>
      <c r="AC11">
        <f t="shared" si="5"/>
        <v>0</v>
      </c>
      <c r="AD11">
        <f t="shared" si="5"/>
        <v>0</v>
      </c>
      <c r="AE11">
        <f t="shared" si="5"/>
        <v>0</v>
      </c>
      <c r="AF11">
        <f t="shared" si="5"/>
        <v>0</v>
      </c>
      <c r="AG11">
        <f t="shared" si="5"/>
        <v>0</v>
      </c>
      <c r="AH11">
        <f t="shared" si="5"/>
        <v>0</v>
      </c>
      <c r="AI11">
        <f t="shared" si="5"/>
        <v>0</v>
      </c>
      <c r="AJ11">
        <f t="shared" si="5"/>
        <v>0</v>
      </c>
      <c r="AK11">
        <f t="shared" si="5"/>
        <v>0</v>
      </c>
      <c r="AL11">
        <f t="shared" si="5"/>
        <v>0</v>
      </c>
      <c r="AM11">
        <f t="shared" si="5"/>
        <v>0</v>
      </c>
      <c r="AN11">
        <f t="shared" si="5"/>
        <v>0</v>
      </c>
      <c r="AO11">
        <f t="shared" si="5"/>
        <v>0</v>
      </c>
      <c r="AP11">
        <f t="shared" si="5"/>
        <v>0</v>
      </c>
    </row>
    <row r="12" spans="1:42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Y12" s="26">
        <f>SUM(AA11:AP11)</f>
        <v>0</v>
      </c>
      <c r="Z12" s="25" t="s">
        <v>85</v>
      </c>
    </row>
    <row r="13" spans="1:42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Y13" s="4"/>
      <c r="Z13" s="4"/>
    </row>
    <row r="14" spans="1:42" x14ac:dyDescent="0.2">
      <c r="A14" s="5" t="s">
        <v>45</v>
      </c>
      <c r="B14" s="9">
        <v>22.75</v>
      </c>
      <c r="C14" s="9">
        <v>30</v>
      </c>
      <c r="D14" s="9">
        <v>20</v>
      </c>
      <c r="E14" s="9">
        <v>91.5</v>
      </c>
      <c r="F14" s="9">
        <v>65.8</v>
      </c>
      <c r="G14" s="9">
        <v>82.5</v>
      </c>
      <c r="H14" s="9">
        <v>37.4</v>
      </c>
      <c r="I14" s="9">
        <v>57</v>
      </c>
      <c r="J14" s="9">
        <v>75</v>
      </c>
      <c r="K14" s="9">
        <v>22</v>
      </c>
      <c r="L14" s="9">
        <v>54</v>
      </c>
      <c r="M14" s="9">
        <v>16</v>
      </c>
      <c r="N14" s="9">
        <v>13.72</v>
      </c>
      <c r="O14" s="9">
        <v>26</v>
      </c>
      <c r="P14" s="9">
        <v>15</v>
      </c>
      <c r="Q14" s="9">
        <v>13.2</v>
      </c>
      <c r="AA14" t="s">
        <v>16</v>
      </c>
    </row>
    <row r="15" spans="1:42" x14ac:dyDescent="0.2">
      <c r="A15" s="5" t="s">
        <v>46</v>
      </c>
      <c r="B15" s="10">
        <v>23.9</v>
      </c>
      <c r="C15" s="10">
        <v>23.9</v>
      </c>
      <c r="D15" s="10">
        <v>22.7</v>
      </c>
      <c r="E15" s="10">
        <v>35.5</v>
      </c>
      <c r="F15" s="10">
        <v>35.4</v>
      </c>
      <c r="G15" s="10">
        <v>54.7</v>
      </c>
      <c r="H15" s="10">
        <v>28.6</v>
      </c>
      <c r="I15" s="10">
        <v>31.6</v>
      </c>
      <c r="J15" s="10">
        <v>15.6</v>
      </c>
      <c r="K15" s="10">
        <v>27.1</v>
      </c>
      <c r="L15" s="10">
        <v>34.9</v>
      </c>
      <c r="M15" s="10">
        <v>6.2</v>
      </c>
      <c r="N15" s="10">
        <v>12.9</v>
      </c>
      <c r="O15" s="10">
        <v>13.6</v>
      </c>
      <c r="P15" s="10">
        <v>3.9</v>
      </c>
      <c r="Q15" s="10">
        <v>26.8</v>
      </c>
      <c r="AA15">
        <f t="shared" ref="AA15:AP15" si="6">IF($F$3=B8,B27,0)</f>
        <v>92.930349999999976</v>
      </c>
      <c r="AB15">
        <f t="shared" si="6"/>
        <v>0</v>
      </c>
      <c r="AC15">
        <f t="shared" si="6"/>
        <v>0</v>
      </c>
      <c r="AD15">
        <f t="shared" si="6"/>
        <v>0</v>
      </c>
      <c r="AE15">
        <f t="shared" si="6"/>
        <v>0</v>
      </c>
      <c r="AF15">
        <f t="shared" si="6"/>
        <v>0</v>
      </c>
      <c r="AG15">
        <f t="shared" si="6"/>
        <v>0</v>
      </c>
      <c r="AH15">
        <f t="shared" si="6"/>
        <v>0</v>
      </c>
      <c r="AI15">
        <f t="shared" si="6"/>
        <v>0</v>
      </c>
      <c r="AJ15">
        <f t="shared" si="6"/>
        <v>0</v>
      </c>
      <c r="AK15">
        <f t="shared" si="6"/>
        <v>0</v>
      </c>
      <c r="AL15">
        <f t="shared" si="6"/>
        <v>0</v>
      </c>
      <c r="AM15">
        <f t="shared" si="6"/>
        <v>0</v>
      </c>
      <c r="AN15">
        <f t="shared" si="6"/>
        <v>0</v>
      </c>
      <c r="AO15">
        <f t="shared" si="6"/>
        <v>0</v>
      </c>
      <c r="AP15">
        <f t="shared" si="6"/>
        <v>0</v>
      </c>
    </row>
    <row r="16" spans="1:42" x14ac:dyDescent="0.2">
      <c r="A16" s="5" t="s">
        <v>47</v>
      </c>
      <c r="B16" s="10">
        <v>18.5</v>
      </c>
      <c r="C16" s="10">
        <v>18.5</v>
      </c>
      <c r="D16" s="10">
        <v>18.5</v>
      </c>
      <c r="E16" s="10">
        <v>0</v>
      </c>
      <c r="F16" s="10">
        <v>0</v>
      </c>
      <c r="G16" s="10">
        <v>20</v>
      </c>
      <c r="H16" s="10">
        <v>0</v>
      </c>
      <c r="I16" s="10">
        <v>0</v>
      </c>
      <c r="J16" s="10">
        <v>0</v>
      </c>
      <c r="K16" s="10">
        <v>0</v>
      </c>
      <c r="L16" s="10">
        <v>3</v>
      </c>
      <c r="M16" s="10">
        <v>0</v>
      </c>
      <c r="N16" s="10">
        <v>0</v>
      </c>
      <c r="O16" s="10">
        <v>0</v>
      </c>
      <c r="P16" s="10">
        <v>0</v>
      </c>
      <c r="Q16" s="10">
        <v>10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4</v>
      </c>
      <c r="G17" s="10">
        <v>0</v>
      </c>
      <c r="H17" s="10">
        <v>5</v>
      </c>
      <c r="I17" s="10">
        <v>10</v>
      </c>
      <c r="J17" s="10">
        <v>0</v>
      </c>
      <c r="K17" s="10">
        <v>0</v>
      </c>
      <c r="L17" s="10">
        <v>0</v>
      </c>
      <c r="M17" s="10">
        <v>0</v>
      </c>
      <c r="N17" s="10">
        <v>6</v>
      </c>
      <c r="O17" s="10">
        <v>0</v>
      </c>
      <c r="P17" s="10">
        <v>0</v>
      </c>
      <c r="Q17" s="10">
        <v>0</v>
      </c>
      <c r="AA17">
        <f>SUM(AA15:AP15)</f>
        <v>92.930349999999976</v>
      </c>
    </row>
    <row r="18" spans="1:31" x14ac:dyDescent="0.2">
      <c r="A18" s="5" t="s">
        <v>49</v>
      </c>
      <c r="B18" s="10">
        <v>119.61</v>
      </c>
      <c r="C18" s="10">
        <v>112.46</v>
      </c>
      <c r="D18" s="10">
        <v>91.6</v>
      </c>
      <c r="E18" s="10">
        <v>129.22999999999999</v>
      </c>
      <c r="F18" s="10">
        <v>19.309999999999999</v>
      </c>
      <c r="G18" s="10">
        <v>47.61</v>
      </c>
      <c r="H18" s="10">
        <v>79.45</v>
      </c>
      <c r="I18" s="10">
        <v>57.26</v>
      </c>
      <c r="J18" s="10">
        <v>119.6</v>
      </c>
      <c r="K18" s="10">
        <v>49.05</v>
      </c>
      <c r="L18" s="10">
        <v>26.15</v>
      </c>
      <c r="M18" s="10">
        <v>98.23</v>
      </c>
      <c r="N18" s="10">
        <v>35.65</v>
      </c>
      <c r="O18" s="10">
        <v>24.52</v>
      </c>
      <c r="P18" s="10">
        <v>34</v>
      </c>
      <c r="Q18" s="10">
        <v>131.51</v>
      </c>
    </row>
    <row r="19" spans="1:31" x14ac:dyDescent="0.2">
      <c r="A19" s="5" t="s">
        <v>50</v>
      </c>
      <c r="B19" s="10">
        <v>7.9</v>
      </c>
      <c r="C19" s="10">
        <v>9.5</v>
      </c>
      <c r="D19" s="10">
        <v>4.4000000000000004</v>
      </c>
      <c r="E19" s="10">
        <v>13.7</v>
      </c>
      <c r="F19" s="10">
        <v>8.3000000000000007</v>
      </c>
      <c r="G19" s="10">
        <v>18.899999999999999</v>
      </c>
      <c r="H19" s="10">
        <v>15</v>
      </c>
      <c r="I19" s="10">
        <v>23.8</v>
      </c>
      <c r="J19" s="10">
        <v>10.7</v>
      </c>
      <c r="K19" s="10">
        <v>14.6</v>
      </c>
      <c r="L19" s="10">
        <v>9.1999999999999993</v>
      </c>
      <c r="M19" s="10">
        <v>12.7</v>
      </c>
      <c r="N19" s="10">
        <v>24.2</v>
      </c>
      <c r="O19" s="10">
        <v>0</v>
      </c>
      <c r="P19" s="10">
        <v>0</v>
      </c>
      <c r="Q19" s="10">
        <v>7.9</v>
      </c>
      <c r="AA19" s="29" t="s">
        <v>87</v>
      </c>
      <c r="AE19" s="30">
        <v>7.0000000000000007E-2</v>
      </c>
    </row>
    <row r="20" spans="1:31" x14ac:dyDescent="0.2">
      <c r="A20" s="5" t="s">
        <v>51</v>
      </c>
      <c r="B20" s="10">
        <v>17.64</v>
      </c>
      <c r="C20" s="10">
        <v>17.48</v>
      </c>
      <c r="D20" s="10">
        <v>18.399999999999999</v>
      </c>
      <c r="E20" s="10">
        <v>25.43</v>
      </c>
      <c r="F20" s="10">
        <v>17.12</v>
      </c>
      <c r="G20" s="10">
        <v>19.3</v>
      </c>
      <c r="H20" s="10">
        <v>18.809999999999999</v>
      </c>
      <c r="I20" s="10">
        <v>18</v>
      </c>
      <c r="J20" s="10">
        <v>17.04</v>
      </c>
      <c r="K20" s="10">
        <v>16.760000000000002</v>
      </c>
      <c r="L20" s="10">
        <v>17.91</v>
      </c>
      <c r="M20" s="10">
        <v>21.12</v>
      </c>
      <c r="N20" s="10">
        <v>15.95</v>
      </c>
      <c r="O20" s="10">
        <v>18.61</v>
      </c>
      <c r="P20" s="10">
        <v>17.690000000000001</v>
      </c>
      <c r="Q20" s="10">
        <v>14.1</v>
      </c>
    </row>
    <row r="21" spans="1:31" x14ac:dyDescent="0.2">
      <c r="A21" s="5" t="s">
        <v>52</v>
      </c>
      <c r="B21" s="10">
        <v>25.69</v>
      </c>
      <c r="C21" s="10">
        <v>25.59</v>
      </c>
      <c r="D21" s="10">
        <v>25.89</v>
      </c>
      <c r="E21" s="10">
        <v>33.79</v>
      </c>
      <c r="F21" s="10">
        <v>26.39</v>
      </c>
      <c r="G21" s="10">
        <v>29.47</v>
      </c>
      <c r="H21" s="10">
        <v>26.22</v>
      </c>
      <c r="I21" s="10">
        <v>25.74</v>
      </c>
      <c r="J21" s="10">
        <v>25.29</v>
      </c>
      <c r="K21" s="10">
        <v>26.26</v>
      </c>
      <c r="L21" s="10">
        <v>27.2</v>
      </c>
      <c r="M21" s="10">
        <v>28.1</v>
      </c>
      <c r="N21" s="10">
        <v>25.09</v>
      </c>
      <c r="O21" s="10">
        <v>27.54</v>
      </c>
      <c r="P21" s="10">
        <v>26.08</v>
      </c>
      <c r="Q21" s="10">
        <v>22.29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0</v>
      </c>
      <c r="E22" s="10">
        <v>24.2</v>
      </c>
      <c r="F22" s="10">
        <v>0</v>
      </c>
      <c r="G22" s="10">
        <v>0</v>
      </c>
      <c r="H22" s="10">
        <v>8.32</v>
      </c>
      <c r="I22" s="10">
        <v>6.48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</row>
    <row r="23" spans="1:31" x14ac:dyDescent="0.2">
      <c r="A23" s="5" t="s">
        <v>53</v>
      </c>
      <c r="B23" s="10">
        <v>2</v>
      </c>
      <c r="C23" s="10">
        <v>2</v>
      </c>
      <c r="D23" s="10">
        <v>2</v>
      </c>
      <c r="E23" s="10">
        <v>2</v>
      </c>
      <c r="F23" s="10">
        <v>5.5</v>
      </c>
      <c r="G23" s="10">
        <v>15.5</v>
      </c>
      <c r="H23" s="10">
        <v>12</v>
      </c>
      <c r="I23" s="10">
        <v>22</v>
      </c>
      <c r="J23" s="10">
        <v>2</v>
      </c>
      <c r="K23" s="10">
        <v>2</v>
      </c>
      <c r="L23" s="10">
        <v>10</v>
      </c>
      <c r="M23" s="10">
        <v>2</v>
      </c>
      <c r="N23" s="10">
        <v>2</v>
      </c>
      <c r="O23" s="10">
        <v>2</v>
      </c>
      <c r="P23" s="10">
        <v>2</v>
      </c>
      <c r="Q23" s="10">
        <v>10</v>
      </c>
    </row>
    <row r="24" spans="1:31" x14ac:dyDescent="0.2">
      <c r="A24" s="5" t="s">
        <v>54</v>
      </c>
      <c r="B24" s="18">
        <f t="shared" ref="B24:Q24" si="7">SUM(B14:B23)*$AE$19*6/12</f>
        <v>8.3296500000000009</v>
      </c>
      <c r="C24" s="18">
        <f t="shared" si="7"/>
        <v>8.3800500000000007</v>
      </c>
      <c r="D24" s="18">
        <f t="shared" si="7"/>
        <v>7.1221500000000013</v>
      </c>
      <c r="E24" s="18">
        <f t="shared" si="7"/>
        <v>12.437250000000001</v>
      </c>
      <c r="F24" s="18">
        <f t="shared" si="7"/>
        <v>6.3637000000000006</v>
      </c>
      <c r="G24" s="18">
        <f t="shared" si="7"/>
        <v>10.079300000000002</v>
      </c>
      <c r="H24" s="18">
        <f t="shared" si="7"/>
        <v>8.0779999999999994</v>
      </c>
      <c r="I24" s="18">
        <f t="shared" si="7"/>
        <v>8.8158000000000012</v>
      </c>
      <c r="J24" s="18">
        <f t="shared" si="7"/>
        <v>9.2830499999999994</v>
      </c>
      <c r="K24" s="18">
        <f t="shared" si="7"/>
        <v>5.5219499999999995</v>
      </c>
      <c r="L24" s="18">
        <f t="shared" si="7"/>
        <v>6.3826000000000009</v>
      </c>
      <c r="M24" s="18">
        <f t="shared" si="7"/>
        <v>6.4522500000000003</v>
      </c>
      <c r="N24" s="18">
        <f t="shared" si="7"/>
        <v>4.7428500000000016</v>
      </c>
      <c r="O24" s="18">
        <f t="shared" si="7"/>
        <v>3.9294500000000006</v>
      </c>
      <c r="P24" s="18">
        <f t="shared" si="7"/>
        <v>3.4534500000000006</v>
      </c>
      <c r="Q24" s="18">
        <f t="shared" si="7"/>
        <v>8.2530000000000001</v>
      </c>
    </row>
    <row r="25" spans="1:31" x14ac:dyDescent="0.2">
      <c r="A25" s="5" t="s">
        <v>55</v>
      </c>
      <c r="B25" s="35">
        <f t="shared" ref="B25:Q25" si="8">SUM(B14:B24)</f>
        <v>246.31965000000002</v>
      </c>
      <c r="C25" s="35">
        <f t="shared" si="8"/>
        <v>247.81005000000002</v>
      </c>
      <c r="D25" s="35">
        <f t="shared" si="8"/>
        <v>210.61215000000001</v>
      </c>
      <c r="E25" s="35">
        <f t="shared" si="8"/>
        <v>367.78725000000003</v>
      </c>
      <c r="F25" s="35">
        <f t="shared" si="8"/>
        <v>188.18369999999999</v>
      </c>
      <c r="G25" s="35">
        <f t="shared" si="8"/>
        <v>298.05930000000001</v>
      </c>
      <c r="H25" s="35">
        <f t="shared" si="8"/>
        <v>238.87799999999999</v>
      </c>
      <c r="I25" s="35">
        <f t="shared" si="8"/>
        <v>260.69580000000002</v>
      </c>
      <c r="J25" s="35">
        <f t="shared" si="8"/>
        <v>274.51304999999996</v>
      </c>
      <c r="K25" s="35">
        <f t="shared" si="8"/>
        <v>163.29194999999999</v>
      </c>
      <c r="L25" s="35">
        <f t="shared" si="8"/>
        <v>188.74260000000001</v>
      </c>
      <c r="M25" s="35">
        <f t="shared" si="8"/>
        <v>190.80224999999999</v>
      </c>
      <c r="N25" s="35">
        <f t="shared" si="8"/>
        <v>140.25285000000002</v>
      </c>
      <c r="O25" s="35">
        <f t="shared" si="8"/>
        <v>116.19945000000001</v>
      </c>
      <c r="P25" s="35">
        <f t="shared" si="8"/>
        <v>102.12345000000001</v>
      </c>
      <c r="Q25" s="35">
        <f t="shared" si="8"/>
        <v>244.053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31" x14ac:dyDescent="0.2">
      <c r="A27" s="5" t="s">
        <v>56</v>
      </c>
      <c r="B27" s="34">
        <f t="shared" ref="B27:Q27" si="9">B11-B25</f>
        <v>92.930349999999976</v>
      </c>
      <c r="C27" s="34">
        <f t="shared" si="9"/>
        <v>92.930350000000004</v>
      </c>
      <c r="D27" s="34">
        <f t="shared" si="9"/>
        <v>92.930350000000004</v>
      </c>
      <c r="E27" s="34">
        <f t="shared" si="9"/>
        <v>92.930349999999976</v>
      </c>
      <c r="F27" s="34">
        <f t="shared" si="9"/>
        <v>92.930349999999976</v>
      </c>
      <c r="G27" s="34">
        <f t="shared" si="9"/>
        <v>92.930349999999976</v>
      </c>
      <c r="H27" s="34">
        <f t="shared" si="9"/>
        <v>92.930349999999976</v>
      </c>
      <c r="I27" s="34">
        <f t="shared" si="9"/>
        <v>92.930349999999976</v>
      </c>
      <c r="J27" s="34">
        <f t="shared" si="9"/>
        <v>92.930349999999976</v>
      </c>
      <c r="K27" s="34">
        <f t="shared" si="9"/>
        <v>92.930349999999976</v>
      </c>
      <c r="L27" s="34">
        <f t="shared" si="9"/>
        <v>92.930350000000004</v>
      </c>
      <c r="M27" s="34">
        <f t="shared" si="9"/>
        <v>92.930349999999947</v>
      </c>
      <c r="N27" s="34">
        <f t="shared" si="9"/>
        <v>92.930349999999976</v>
      </c>
      <c r="O27" s="34">
        <f t="shared" si="9"/>
        <v>92.930349999999976</v>
      </c>
      <c r="P27" s="34">
        <f t="shared" si="9"/>
        <v>92.930349999999962</v>
      </c>
      <c r="Q27" s="34">
        <f t="shared" si="9"/>
        <v>92.930349999999976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1" x14ac:dyDescent="0.2">
      <c r="A30" s="2" t="s">
        <v>19</v>
      </c>
    </row>
    <row r="31" spans="1:31" x14ac:dyDescent="0.2">
      <c r="A31" t="s">
        <v>20</v>
      </c>
    </row>
  </sheetData>
  <sheetProtection sheet="1" objects="1" scenarios="1"/>
  <conditionalFormatting sqref="B8:Q8">
    <cfRule type="cellIs" dxfId="67" priority="8" stopIfTrue="1" operator="equal">
      <formula>$F$3</formula>
    </cfRule>
  </conditionalFormatting>
  <conditionalFormatting sqref="F7:J7">
    <cfRule type="cellIs" dxfId="66" priority="9" stopIfTrue="1" operator="equal">
      <formula>1</formula>
    </cfRule>
  </conditionalFormatting>
  <conditionalFormatting sqref="B10:P10">
    <cfRule type="expression" dxfId="65" priority="6">
      <formula>AA10=1</formula>
    </cfRule>
    <cfRule type="expression" dxfId="64" priority="10" stopIfTrue="1">
      <formula>AA6=1</formula>
    </cfRule>
  </conditionalFormatting>
  <conditionalFormatting sqref="F4">
    <cfRule type="expression" dxfId="63" priority="5" stopIfTrue="1">
      <formula>$Y$12=1</formula>
    </cfRule>
  </conditionalFormatting>
  <conditionalFormatting sqref="F5">
    <cfRule type="expression" dxfId="62" priority="4" stopIfTrue="1">
      <formula>$Y$12=1</formula>
    </cfRule>
  </conditionalFormatting>
  <conditionalFormatting sqref="F6">
    <cfRule type="expression" dxfId="61" priority="3" stopIfTrue="1">
      <formula>$Y$12=1</formula>
    </cfRule>
  </conditionalFormatting>
  <conditionalFormatting sqref="Q10">
    <cfRule type="expression" dxfId="60" priority="1">
      <formula>AP10=1</formula>
    </cfRule>
    <cfRule type="expression" dxfId="59" priority="2" stopIfTrue="1">
      <formula>AP6=1</formula>
    </cfRule>
  </conditionalFormatting>
  <dataValidations count="1">
    <dataValidation type="list" allowBlank="1" showInputMessage="1" showErrorMessage="1" sqref="F3" xr:uid="{00000000-0002-0000-0400-000000000000}">
      <formula1>$B$8:$Q$8</formula1>
    </dataValidation>
  </dataValidations>
  <pageMargins left="0.5" right="0.25" top="1" bottom="1" header="0.5" footer="0.5"/>
  <pageSetup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R31"/>
  <sheetViews>
    <sheetView showGridLines="0" workbookViewId="0">
      <pane xSplit="1" topLeftCell="B1" activePane="topRight" state="frozen"/>
      <selection pane="topRight" activeCell="R23" sqref="R23"/>
    </sheetView>
  </sheetViews>
  <sheetFormatPr defaultRowHeight="12.75" x14ac:dyDescent="0.2"/>
  <cols>
    <col min="1" max="1" width="13.42578125" customWidth="1"/>
    <col min="2" max="18" width="9.7109375" customWidth="1"/>
    <col min="23" max="23" width="9.140625" customWidth="1"/>
    <col min="24" max="26" width="9.140625" hidden="1" customWidth="1"/>
    <col min="27" max="43" width="8.85546875" hidden="1" customWidth="1"/>
    <col min="44" max="44" width="9.140625" hidden="1" customWidth="1"/>
    <col min="45" max="46" width="9.140625" customWidth="1"/>
  </cols>
  <sheetData>
    <row r="1" spans="1:43" x14ac:dyDescent="0.2">
      <c r="A1" s="2" t="s">
        <v>74</v>
      </c>
      <c r="B1" s="2"/>
      <c r="C1" s="2"/>
      <c r="G1" s="2"/>
      <c r="J1" s="22"/>
      <c r="R1" s="2"/>
    </row>
    <row r="2" spans="1:43" x14ac:dyDescent="0.2">
      <c r="C2" s="2"/>
      <c r="D2" s="2"/>
      <c r="Y2" s="25"/>
      <c r="Z2" s="25"/>
      <c r="AA2" s="4"/>
      <c r="AB2" s="4"/>
    </row>
    <row r="3" spans="1:43" x14ac:dyDescent="0.2">
      <c r="B3" s="22" t="s">
        <v>59</v>
      </c>
      <c r="C3" s="22"/>
      <c r="D3" s="22"/>
      <c r="E3" s="5"/>
      <c r="F3" s="24" t="s">
        <v>3</v>
      </c>
      <c r="Q3" s="3"/>
      <c r="Y3" s="4"/>
      <c r="Z3" s="4"/>
    </row>
    <row r="4" spans="1:43" x14ac:dyDescent="0.2">
      <c r="B4" s="5" t="s">
        <v>40</v>
      </c>
      <c r="C4" s="20" t="str">
        <f>F3</f>
        <v>Soybean</v>
      </c>
      <c r="D4" s="5" t="s">
        <v>39</v>
      </c>
      <c r="E4" s="5"/>
      <c r="F4" s="9">
        <v>10.65</v>
      </c>
      <c r="G4" s="33" t="str">
        <f>IF(Y8=1,"","&lt;= enter cash price if no futures market")</f>
        <v>&lt;= enter cash price if no futures market</v>
      </c>
      <c r="H4" s="15"/>
      <c r="I4" s="15"/>
      <c r="J4" s="15"/>
      <c r="K4" s="15"/>
      <c r="Y4" s="4"/>
      <c r="Z4" s="4"/>
      <c r="AA4" t="str">
        <f>B8</f>
        <v>S. Wht</v>
      </c>
      <c r="AB4" t="str">
        <f t="shared" ref="AB4:AQ4" si="0">C8</f>
        <v>Durum</v>
      </c>
      <c r="AC4" t="str">
        <f t="shared" si="0"/>
        <v>Barley</v>
      </c>
      <c r="AD4" t="str">
        <f t="shared" si="0"/>
        <v>Corn</v>
      </c>
      <c r="AE4">
        <f t="shared" si="0"/>
        <v>36</v>
      </c>
      <c r="AF4" t="str">
        <f t="shared" si="0"/>
        <v>Drybeans</v>
      </c>
      <c r="AG4" t="str">
        <f t="shared" si="0"/>
        <v>Oil Snflr</v>
      </c>
      <c r="AH4" t="str">
        <f t="shared" si="0"/>
        <v>Conf Snflr</v>
      </c>
      <c r="AI4" t="str">
        <f t="shared" si="0"/>
        <v>Canola</v>
      </c>
      <c r="AJ4" t="str">
        <f t="shared" si="0"/>
        <v>Flax</v>
      </c>
      <c r="AK4" t="str">
        <f t="shared" si="0"/>
        <v>Field Pea</v>
      </c>
      <c r="AL4" t="str">
        <f t="shared" si="0"/>
        <v>Oats</v>
      </c>
      <c r="AM4" t="str">
        <f t="shared" si="0"/>
        <v>Mustard</v>
      </c>
      <c r="AN4" t="str">
        <f t="shared" si="0"/>
        <v>Buckwht</v>
      </c>
      <c r="AO4" t="str">
        <f t="shared" si="0"/>
        <v>Millet</v>
      </c>
      <c r="AP4" t="str">
        <f t="shared" si="0"/>
        <v>W.Wht</v>
      </c>
      <c r="AQ4" t="str">
        <f t="shared" si="0"/>
        <v>Rye</v>
      </c>
    </row>
    <row r="5" spans="1:43" x14ac:dyDescent="0.2">
      <c r="B5" s="5" t="s">
        <v>44</v>
      </c>
      <c r="C5" s="5"/>
      <c r="D5" s="5"/>
      <c r="E5" s="5"/>
      <c r="F5" s="9">
        <v>-0.9</v>
      </c>
      <c r="G5" s="33" t="str">
        <f>IF(F5&gt;0,"Basis is usually Negative",IF(Y8=1,"","&lt;= enter 0 basis if no futures market"))</f>
        <v>&lt;= enter 0 basis if no futures market</v>
      </c>
      <c r="Y5" s="4" t="s">
        <v>61</v>
      </c>
      <c r="Z5" s="4"/>
      <c r="AA5" s="23">
        <v>1</v>
      </c>
      <c r="AB5" s="23">
        <v>0</v>
      </c>
      <c r="AC5" s="23">
        <v>0</v>
      </c>
      <c r="AD5" s="23">
        <v>1</v>
      </c>
      <c r="AE5" s="23">
        <v>1</v>
      </c>
      <c r="AF5" s="23">
        <v>0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1</v>
      </c>
      <c r="AM5" s="23">
        <v>0</v>
      </c>
      <c r="AN5" s="23">
        <v>0</v>
      </c>
      <c r="AO5" s="23">
        <v>0</v>
      </c>
      <c r="AP5" s="23">
        <v>1</v>
      </c>
      <c r="AQ5" s="23">
        <v>0</v>
      </c>
    </row>
    <row r="6" spans="1:43" x14ac:dyDescent="0.2">
      <c r="B6" s="5" t="s">
        <v>41</v>
      </c>
      <c r="C6" s="20" t="str">
        <f>F3</f>
        <v>Soybean</v>
      </c>
      <c r="D6" s="5" t="s">
        <v>42</v>
      </c>
      <c r="E6" s="5"/>
      <c r="F6" s="21">
        <f>F4+F5</f>
        <v>9.75</v>
      </c>
      <c r="G6" s="4"/>
      <c r="Y6" s="4" t="s">
        <v>60</v>
      </c>
      <c r="Z6" s="4"/>
      <c r="AA6">
        <f>IF($F$3=B8,1,0)</f>
        <v>0</v>
      </c>
      <c r="AB6">
        <f t="shared" ref="AB6:AH6" si="1">IF($F$3=C8,1,0)</f>
        <v>0</v>
      </c>
      <c r="AC6">
        <f t="shared" si="1"/>
        <v>0</v>
      </c>
      <c r="AD6">
        <f t="shared" si="1"/>
        <v>0</v>
      </c>
      <c r="AE6">
        <f t="shared" si="1"/>
        <v>0</v>
      </c>
      <c r="AF6">
        <f t="shared" si="1"/>
        <v>0</v>
      </c>
      <c r="AG6">
        <f t="shared" si="1"/>
        <v>0</v>
      </c>
      <c r="AH6">
        <f t="shared" si="1"/>
        <v>0</v>
      </c>
      <c r="AI6">
        <f>IF($F$3=J8,1,0)</f>
        <v>0</v>
      </c>
      <c r="AJ6">
        <f>IF($F$3=K8,1,0)</f>
        <v>0</v>
      </c>
      <c r="AK6">
        <f>IF($F$3=L8,1,0)</f>
        <v>0</v>
      </c>
      <c r="AL6">
        <f t="shared" ref="AL6:AQ6" si="2">IF($F$3=M8,1,0)</f>
        <v>0</v>
      </c>
      <c r="AM6">
        <f t="shared" si="2"/>
        <v>0</v>
      </c>
      <c r="AN6">
        <f t="shared" si="2"/>
        <v>0</v>
      </c>
      <c r="AO6">
        <f t="shared" si="2"/>
        <v>0</v>
      </c>
      <c r="AP6">
        <f t="shared" si="2"/>
        <v>0</v>
      </c>
      <c r="AQ6">
        <f t="shared" si="2"/>
        <v>0</v>
      </c>
    </row>
    <row r="7" spans="1:43" x14ac:dyDescent="0.2">
      <c r="F7" s="4"/>
      <c r="G7" s="4"/>
      <c r="H7" s="4"/>
      <c r="I7" s="4"/>
      <c r="J7" s="4"/>
      <c r="Y7" s="25" t="s">
        <v>82</v>
      </c>
      <c r="Z7" s="4"/>
      <c r="AA7">
        <f>IF(AA5+AA6=2,1,0)</f>
        <v>0</v>
      </c>
      <c r="AB7">
        <f t="shared" ref="AB7:AQ7" si="3">IF(AB5+AB6=2,1,0)</f>
        <v>0</v>
      </c>
      <c r="AC7">
        <f t="shared" si="3"/>
        <v>0</v>
      </c>
      <c r="AD7">
        <f t="shared" si="3"/>
        <v>0</v>
      </c>
      <c r="AE7">
        <f t="shared" si="3"/>
        <v>0</v>
      </c>
      <c r="AF7">
        <f t="shared" si="3"/>
        <v>0</v>
      </c>
      <c r="AG7">
        <f t="shared" si="3"/>
        <v>0</v>
      </c>
      <c r="AH7">
        <f t="shared" si="3"/>
        <v>0</v>
      </c>
      <c r="AI7">
        <f t="shared" si="3"/>
        <v>0</v>
      </c>
      <c r="AJ7">
        <f t="shared" si="3"/>
        <v>0</v>
      </c>
      <c r="AK7">
        <f t="shared" si="3"/>
        <v>0</v>
      </c>
      <c r="AL7">
        <f t="shared" si="3"/>
        <v>0</v>
      </c>
      <c r="AM7">
        <f t="shared" si="3"/>
        <v>0</v>
      </c>
      <c r="AN7">
        <f t="shared" si="3"/>
        <v>0</v>
      </c>
      <c r="AO7">
        <f t="shared" si="3"/>
        <v>0</v>
      </c>
      <c r="AP7">
        <f t="shared" si="3"/>
        <v>0</v>
      </c>
      <c r="AQ7">
        <f t="shared" si="3"/>
        <v>0</v>
      </c>
    </row>
    <row r="8" spans="1:43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>
        <v>36</v>
      </c>
      <c r="G8" s="17" t="s">
        <v>5</v>
      </c>
      <c r="H8" s="17" t="s">
        <v>6</v>
      </c>
      <c r="I8" s="17" t="s">
        <v>15</v>
      </c>
      <c r="J8" s="17" t="s">
        <v>7</v>
      </c>
      <c r="K8" s="17" t="s">
        <v>8</v>
      </c>
      <c r="L8" s="17" t="s">
        <v>10</v>
      </c>
      <c r="M8" s="17" t="s">
        <v>12</v>
      </c>
      <c r="N8" s="17" t="s">
        <v>72</v>
      </c>
      <c r="O8" s="17" t="s">
        <v>79</v>
      </c>
      <c r="P8" s="17" t="s">
        <v>80</v>
      </c>
      <c r="Q8" s="17" t="s">
        <v>62</v>
      </c>
      <c r="R8" s="17" t="s">
        <v>81</v>
      </c>
      <c r="Y8" s="26">
        <f>SUM(AA7:AQ7)</f>
        <v>0</v>
      </c>
      <c r="Z8" s="25" t="s">
        <v>84</v>
      </c>
    </row>
    <row r="9" spans="1:43" x14ac:dyDescent="0.2">
      <c r="A9" s="5" t="s">
        <v>0</v>
      </c>
      <c r="B9" s="8">
        <v>55</v>
      </c>
      <c r="C9" s="8">
        <v>55</v>
      </c>
      <c r="D9" s="8">
        <v>71</v>
      </c>
      <c r="E9" s="8">
        <v>149</v>
      </c>
      <c r="F9" s="8">
        <v>35</v>
      </c>
      <c r="G9" s="8">
        <v>1680</v>
      </c>
      <c r="H9" s="8">
        <v>2030</v>
      </c>
      <c r="I9" s="8">
        <v>1740</v>
      </c>
      <c r="J9" s="8">
        <v>1770</v>
      </c>
      <c r="K9" s="8">
        <v>18</v>
      </c>
      <c r="L9" s="8">
        <v>36.7714</v>
      </c>
      <c r="M9" s="8">
        <v>81</v>
      </c>
      <c r="N9" s="8">
        <v>800</v>
      </c>
      <c r="O9" s="8">
        <v>950</v>
      </c>
      <c r="P9" s="8">
        <v>1700</v>
      </c>
      <c r="Q9" s="8">
        <v>60</v>
      </c>
      <c r="R9" s="8">
        <v>47</v>
      </c>
    </row>
    <row r="10" spans="1:43" x14ac:dyDescent="0.2">
      <c r="A10" s="19" t="s">
        <v>43</v>
      </c>
      <c r="B10" s="6">
        <f>IF($F$3=B8,$F$6,B11/B9)</f>
        <v>4.1881745454545465</v>
      </c>
      <c r="C10" s="6">
        <f t="shared" ref="C10:R10" si="4">IF($F$3=C8,$F$6,C11/C9)</f>
        <v>4.2841472727272727</v>
      </c>
      <c r="D10" s="6">
        <f t="shared" si="4"/>
        <v>2.7831295774647891</v>
      </c>
      <c r="E10" s="6">
        <f t="shared" si="4"/>
        <v>2.7016973154362418</v>
      </c>
      <c r="F10" s="6">
        <f t="shared" si="4"/>
        <v>4.9647471428571421</v>
      </c>
      <c r="G10" s="6">
        <f t="shared" si="4"/>
        <v>0.17654142857142854</v>
      </c>
      <c r="H10" s="6">
        <f t="shared" si="4"/>
        <v>0.11229495073891627</v>
      </c>
      <c r="I10" s="6">
        <f t="shared" si="4"/>
        <v>0.14744586206896551</v>
      </c>
      <c r="J10" s="6">
        <f t="shared" si="4"/>
        <v>0.14250838983050848</v>
      </c>
      <c r="K10" s="6">
        <f t="shared" si="4"/>
        <v>7.7538749999999999</v>
      </c>
      <c r="L10" s="6">
        <f t="shared" si="4"/>
        <v>4.7165718465981712</v>
      </c>
      <c r="M10" s="6">
        <f t="shared" si="4"/>
        <v>2.0761333333333334</v>
      </c>
      <c r="N10" s="6">
        <f t="shared" si="4"/>
        <v>0.1387546875</v>
      </c>
      <c r="O10" s="6">
        <f t="shared" si="4"/>
        <v>0.12697815789473685</v>
      </c>
      <c r="P10" s="6">
        <f t="shared" si="4"/>
        <v>6.1746882352941172E-2</v>
      </c>
      <c r="Q10" s="6">
        <f t="shared" si="4"/>
        <v>3.8212200000000007</v>
      </c>
      <c r="R10" s="6">
        <f t="shared" si="4"/>
        <v>3.5566563829787232</v>
      </c>
      <c r="Y10" s="27" t="s">
        <v>83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1</v>
      </c>
      <c r="AG10" s="28">
        <v>1</v>
      </c>
      <c r="AH10" s="28">
        <v>1</v>
      </c>
      <c r="AI10" s="28">
        <v>1</v>
      </c>
      <c r="AJ10" s="28">
        <v>0</v>
      </c>
      <c r="AK10" s="28">
        <v>0</v>
      </c>
      <c r="AL10" s="28">
        <v>0</v>
      </c>
      <c r="AM10" s="28">
        <v>1</v>
      </c>
      <c r="AN10" s="28">
        <v>1</v>
      </c>
      <c r="AO10" s="28">
        <v>1</v>
      </c>
      <c r="AP10" s="28">
        <v>0</v>
      </c>
      <c r="AQ10" s="28">
        <v>0</v>
      </c>
    </row>
    <row r="11" spans="1:43" x14ac:dyDescent="0.2">
      <c r="A11" s="5" t="s">
        <v>1</v>
      </c>
      <c r="B11" s="34">
        <f t="shared" ref="B11:R11" si="5">IF($F$3=B8,B9*B10,$AA$17+B25)</f>
        <v>230.34960000000007</v>
      </c>
      <c r="C11" s="34">
        <f t="shared" si="5"/>
        <v>235.62810000000002</v>
      </c>
      <c r="D11" s="34">
        <f t="shared" si="5"/>
        <v>197.60220000000001</v>
      </c>
      <c r="E11" s="34">
        <f t="shared" si="5"/>
        <v>402.55290000000002</v>
      </c>
      <c r="F11" s="34">
        <f t="shared" si="5"/>
        <v>173.76614999999998</v>
      </c>
      <c r="G11" s="34">
        <f t="shared" si="5"/>
        <v>296.58959999999996</v>
      </c>
      <c r="H11" s="34">
        <f t="shared" si="5"/>
        <v>227.95875000000001</v>
      </c>
      <c r="I11" s="34">
        <f t="shared" si="5"/>
        <v>256.55579999999998</v>
      </c>
      <c r="J11" s="34">
        <f t="shared" si="5"/>
        <v>252.23985000000002</v>
      </c>
      <c r="K11" s="34">
        <f t="shared" si="5"/>
        <v>139.56975</v>
      </c>
      <c r="L11" s="34">
        <f t="shared" si="5"/>
        <v>173.43494999999999</v>
      </c>
      <c r="M11" s="34">
        <f t="shared" si="5"/>
        <v>168.16679999999999</v>
      </c>
      <c r="N11" s="34">
        <f t="shared" si="5"/>
        <v>111.00375000000001</v>
      </c>
      <c r="O11" s="34">
        <f t="shared" si="5"/>
        <v>120.62925</v>
      </c>
      <c r="P11" s="34">
        <f t="shared" si="5"/>
        <v>104.96969999999999</v>
      </c>
      <c r="Q11" s="34">
        <f t="shared" si="5"/>
        <v>229.27320000000003</v>
      </c>
      <c r="R11" s="34">
        <f t="shared" si="5"/>
        <v>167.16284999999999</v>
      </c>
      <c r="Y11" s="27" t="s">
        <v>86</v>
      </c>
      <c r="AA11">
        <f t="shared" ref="AA11:AQ11" si="6">IF(AA6+AA10=2,1,0)</f>
        <v>0</v>
      </c>
      <c r="AB11">
        <f t="shared" si="6"/>
        <v>0</v>
      </c>
      <c r="AC11">
        <f t="shared" si="6"/>
        <v>0</v>
      </c>
      <c r="AD11">
        <f t="shared" si="6"/>
        <v>0</v>
      </c>
      <c r="AE11">
        <f t="shared" si="6"/>
        <v>0</v>
      </c>
      <c r="AF11">
        <f t="shared" si="6"/>
        <v>0</v>
      </c>
      <c r="AG11">
        <f t="shared" si="6"/>
        <v>0</v>
      </c>
      <c r="AH11">
        <f t="shared" si="6"/>
        <v>0</v>
      </c>
      <c r="AI11">
        <f t="shared" si="6"/>
        <v>0</v>
      </c>
      <c r="AJ11">
        <f t="shared" si="6"/>
        <v>0</v>
      </c>
      <c r="AK11">
        <f t="shared" si="6"/>
        <v>0</v>
      </c>
      <c r="AL11">
        <f t="shared" si="6"/>
        <v>0</v>
      </c>
      <c r="AM11">
        <f t="shared" si="6"/>
        <v>0</v>
      </c>
      <c r="AN11">
        <f t="shared" si="6"/>
        <v>0</v>
      </c>
      <c r="AO11">
        <f t="shared" si="6"/>
        <v>0</v>
      </c>
      <c r="AP11">
        <f t="shared" si="6"/>
        <v>0</v>
      </c>
      <c r="AQ11">
        <f t="shared" si="6"/>
        <v>0</v>
      </c>
    </row>
    <row r="12" spans="1:43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Y12" s="26">
        <f>SUM(AA11:AQ11)</f>
        <v>0</v>
      </c>
      <c r="Z12" s="25" t="s">
        <v>85</v>
      </c>
    </row>
    <row r="13" spans="1:43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Y13" s="4"/>
      <c r="Z13" s="4"/>
    </row>
    <row r="14" spans="1:43" x14ac:dyDescent="0.2">
      <c r="A14" s="5" t="s">
        <v>45</v>
      </c>
      <c r="B14" s="9">
        <v>22.75</v>
      </c>
      <c r="C14" s="9">
        <v>26.25</v>
      </c>
      <c r="D14" s="9">
        <v>17.5</v>
      </c>
      <c r="E14" s="9">
        <v>94.5</v>
      </c>
      <c r="F14" s="9">
        <v>65.8</v>
      </c>
      <c r="G14" s="9">
        <v>82.5</v>
      </c>
      <c r="H14" s="9">
        <v>37.4</v>
      </c>
      <c r="I14" s="9">
        <v>57</v>
      </c>
      <c r="J14" s="9">
        <v>75</v>
      </c>
      <c r="K14" s="9">
        <v>22</v>
      </c>
      <c r="L14" s="9">
        <v>54</v>
      </c>
      <c r="M14" s="9">
        <v>16</v>
      </c>
      <c r="N14" s="9">
        <v>13.72</v>
      </c>
      <c r="O14" s="9">
        <v>26</v>
      </c>
      <c r="P14" s="9">
        <v>15</v>
      </c>
      <c r="Q14" s="9">
        <v>13.2</v>
      </c>
      <c r="R14" s="9">
        <v>9.6</v>
      </c>
      <c r="AA14" t="s">
        <v>16</v>
      </c>
    </row>
    <row r="15" spans="1:43" x14ac:dyDescent="0.2">
      <c r="A15" s="5" t="s">
        <v>46</v>
      </c>
      <c r="B15" s="10">
        <v>23.9</v>
      </c>
      <c r="C15" s="10">
        <v>23.9</v>
      </c>
      <c r="D15" s="10">
        <v>22.7</v>
      </c>
      <c r="E15" s="10">
        <v>35.5</v>
      </c>
      <c r="F15" s="10">
        <v>35.4</v>
      </c>
      <c r="G15" s="10">
        <v>54.7</v>
      </c>
      <c r="H15" s="10">
        <v>28.6</v>
      </c>
      <c r="I15" s="10">
        <v>31.6</v>
      </c>
      <c r="J15" s="10">
        <v>15.6</v>
      </c>
      <c r="K15" s="10">
        <v>27.1</v>
      </c>
      <c r="L15" s="10">
        <v>34.9</v>
      </c>
      <c r="M15" s="10">
        <v>6.2</v>
      </c>
      <c r="N15" s="10">
        <v>12.9</v>
      </c>
      <c r="O15" s="10">
        <v>13.6</v>
      </c>
      <c r="P15" s="10">
        <v>3.9</v>
      </c>
      <c r="Q15" s="10">
        <v>26.8</v>
      </c>
      <c r="R15" s="10">
        <v>4</v>
      </c>
      <c r="AA15">
        <f t="shared" ref="AA15:AQ15" si="7">IF($F$3=B8,B27,0)</f>
        <v>0</v>
      </c>
      <c r="AB15">
        <f t="shared" si="7"/>
        <v>0</v>
      </c>
      <c r="AC15">
        <f t="shared" si="7"/>
        <v>0</v>
      </c>
      <c r="AD15">
        <f t="shared" si="7"/>
        <v>0</v>
      </c>
      <c r="AE15">
        <f t="shared" si="7"/>
        <v>0</v>
      </c>
      <c r="AF15">
        <f t="shared" si="7"/>
        <v>0</v>
      </c>
      <c r="AG15">
        <f t="shared" si="7"/>
        <v>0</v>
      </c>
      <c r="AH15">
        <f t="shared" si="7"/>
        <v>0</v>
      </c>
      <c r="AI15">
        <f t="shared" si="7"/>
        <v>0</v>
      </c>
      <c r="AJ15">
        <f t="shared" si="7"/>
        <v>0</v>
      </c>
      <c r="AK15">
        <f t="shared" si="7"/>
        <v>0</v>
      </c>
      <c r="AL15">
        <f t="shared" si="7"/>
        <v>0</v>
      </c>
      <c r="AM15">
        <f t="shared" si="7"/>
        <v>0</v>
      </c>
      <c r="AN15">
        <f t="shared" si="7"/>
        <v>0</v>
      </c>
      <c r="AO15">
        <f t="shared" si="7"/>
        <v>0</v>
      </c>
      <c r="AP15">
        <f t="shared" si="7"/>
        <v>0</v>
      </c>
      <c r="AQ15">
        <f t="shared" si="7"/>
        <v>0</v>
      </c>
    </row>
    <row r="16" spans="1:43" x14ac:dyDescent="0.2">
      <c r="A16" s="5" t="s">
        <v>47</v>
      </c>
      <c r="B16" s="10">
        <v>18.5</v>
      </c>
      <c r="C16" s="10">
        <v>18.5</v>
      </c>
      <c r="D16" s="10">
        <v>18.5</v>
      </c>
      <c r="E16" s="10">
        <v>0</v>
      </c>
      <c r="F16" s="10">
        <v>0</v>
      </c>
      <c r="G16" s="10">
        <v>20</v>
      </c>
      <c r="H16" s="10">
        <v>0</v>
      </c>
      <c r="I16" s="10">
        <v>0</v>
      </c>
      <c r="J16" s="10">
        <v>0</v>
      </c>
      <c r="K16" s="10">
        <v>0</v>
      </c>
      <c r="L16" s="10">
        <v>3</v>
      </c>
      <c r="M16" s="10">
        <v>0</v>
      </c>
      <c r="N16" s="10">
        <v>0</v>
      </c>
      <c r="O16" s="10">
        <v>0</v>
      </c>
      <c r="P16" s="10">
        <v>0</v>
      </c>
      <c r="Q16" s="10">
        <v>10</v>
      </c>
      <c r="R16" s="10">
        <v>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4</v>
      </c>
      <c r="G17" s="10">
        <v>0</v>
      </c>
      <c r="H17" s="10">
        <v>5</v>
      </c>
      <c r="I17" s="10">
        <v>10</v>
      </c>
      <c r="J17" s="10">
        <v>0</v>
      </c>
      <c r="K17" s="10">
        <v>0</v>
      </c>
      <c r="L17" s="10">
        <v>0</v>
      </c>
      <c r="M17" s="10">
        <v>0</v>
      </c>
      <c r="N17" s="10">
        <v>6</v>
      </c>
      <c r="O17" s="10">
        <v>0</v>
      </c>
      <c r="P17" s="10">
        <v>0</v>
      </c>
      <c r="Q17" s="10">
        <v>0</v>
      </c>
      <c r="R17" s="10">
        <v>0</v>
      </c>
      <c r="AA17">
        <f>SUM(AA15:AQ15)</f>
        <v>0</v>
      </c>
    </row>
    <row r="18" spans="1:31" x14ac:dyDescent="0.2">
      <c r="A18" s="5" t="s">
        <v>49</v>
      </c>
      <c r="B18" s="10">
        <v>106.14</v>
      </c>
      <c r="C18" s="10">
        <v>106.14</v>
      </c>
      <c r="D18" s="10">
        <v>81.89</v>
      </c>
      <c r="E18" s="10">
        <v>155.13999999999999</v>
      </c>
      <c r="F18" s="10">
        <v>13.16</v>
      </c>
      <c r="G18" s="10">
        <v>54.76</v>
      </c>
      <c r="H18" s="10">
        <v>74.53</v>
      </c>
      <c r="I18" s="10">
        <v>61.23</v>
      </c>
      <c r="J18" s="10">
        <v>101.33</v>
      </c>
      <c r="K18" s="10">
        <v>29.56</v>
      </c>
      <c r="L18" s="10">
        <v>15.52</v>
      </c>
      <c r="M18" s="10">
        <v>79.540000000000006</v>
      </c>
      <c r="N18" s="10">
        <v>31.65</v>
      </c>
      <c r="O18" s="10">
        <v>24.04</v>
      </c>
      <c r="P18" s="10">
        <v>36.57</v>
      </c>
      <c r="Q18" s="10">
        <v>117.48</v>
      </c>
      <c r="R18" s="10">
        <v>88</v>
      </c>
    </row>
    <row r="19" spans="1:31" x14ac:dyDescent="0.2">
      <c r="A19" s="5" t="s">
        <v>50</v>
      </c>
      <c r="B19" s="10">
        <v>6.3</v>
      </c>
      <c r="C19" s="10">
        <v>7.9</v>
      </c>
      <c r="D19" s="10">
        <v>4.4000000000000004</v>
      </c>
      <c r="E19" s="10">
        <v>10.4</v>
      </c>
      <c r="F19" s="10">
        <v>4.9000000000000004</v>
      </c>
      <c r="G19" s="10">
        <v>10.199999999999999</v>
      </c>
      <c r="H19" s="10">
        <v>9.6999999999999993</v>
      </c>
      <c r="I19" s="10">
        <v>15</v>
      </c>
      <c r="J19" s="10">
        <v>7.8</v>
      </c>
      <c r="K19" s="10">
        <v>11.6</v>
      </c>
      <c r="L19" s="10">
        <v>5.8</v>
      </c>
      <c r="M19" s="10">
        <v>10.6</v>
      </c>
      <c r="N19" s="10">
        <v>0</v>
      </c>
      <c r="O19" s="10">
        <v>9.5</v>
      </c>
      <c r="P19" s="10">
        <v>0</v>
      </c>
      <c r="Q19" s="10">
        <v>6.3</v>
      </c>
      <c r="R19" s="10">
        <v>13.6</v>
      </c>
      <c r="AA19" s="29" t="s">
        <v>87</v>
      </c>
      <c r="AE19" s="30">
        <v>7.0000000000000007E-2</v>
      </c>
    </row>
    <row r="20" spans="1:31" x14ac:dyDescent="0.2">
      <c r="A20" s="5" t="s">
        <v>51</v>
      </c>
      <c r="B20" s="10">
        <v>17.420000000000002</v>
      </c>
      <c r="C20" s="10">
        <v>17.420000000000002</v>
      </c>
      <c r="D20" s="10">
        <v>18.170000000000002</v>
      </c>
      <c r="E20" s="10">
        <v>26.93</v>
      </c>
      <c r="F20" s="10">
        <v>14.91</v>
      </c>
      <c r="G20" s="10">
        <v>19.38</v>
      </c>
      <c r="H20" s="10">
        <v>18.73</v>
      </c>
      <c r="I20" s="10">
        <v>18.22</v>
      </c>
      <c r="J20" s="10">
        <v>16.82</v>
      </c>
      <c r="K20" s="10">
        <v>16.5</v>
      </c>
      <c r="L20" s="10">
        <v>17.45</v>
      </c>
      <c r="M20" s="10">
        <v>20.440000000000001</v>
      </c>
      <c r="N20" s="10">
        <v>15.92</v>
      </c>
      <c r="O20" s="10">
        <v>16.18</v>
      </c>
      <c r="P20" s="10">
        <v>17.8</v>
      </c>
      <c r="Q20" s="10">
        <v>15.06</v>
      </c>
      <c r="R20" s="10">
        <v>14.41</v>
      </c>
    </row>
    <row r="21" spans="1:31" x14ac:dyDescent="0.2">
      <c r="A21" s="5" t="s">
        <v>52</v>
      </c>
      <c r="B21" s="10">
        <v>25.55</v>
      </c>
      <c r="C21" s="10">
        <v>25.55</v>
      </c>
      <c r="D21" s="10">
        <v>25.76</v>
      </c>
      <c r="E21" s="10">
        <v>34.67</v>
      </c>
      <c r="F21" s="10">
        <v>24.22</v>
      </c>
      <c r="G21" s="10">
        <v>29.52</v>
      </c>
      <c r="H21" s="10">
        <v>26.17</v>
      </c>
      <c r="I21" s="10">
        <v>25.87</v>
      </c>
      <c r="J21" s="10">
        <v>25.16</v>
      </c>
      <c r="K21" s="10">
        <v>26.09</v>
      </c>
      <c r="L21" s="10">
        <v>26.9</v>
      </c>
      <c r="M21" s="10">
        <v>27.7</v>
      </c>
      <c r="N21" s="10">
        <v>25.06</v>
      </c>
      <c r="O21" s="10">
        <v>25.23</v>
      </c>
      <c r="P21" s="10">
        <v>26.15</v>
      </c>
      <c r="Q21" s="10">
        <v>22.68</v>
      </c>
      <c r="R21" s="10">
        <v>21.9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0</v>
      </c>
      <c r="E22" s="10">
        <v>29.8</v>
      </c>
      <c r="F22" s="10">
        <v>0</v>
      </c>
      <c r="G22" s="10">
        <v>0</v>
      </c>
      <c r="H22" s="10">
        <v>8.1199999999999992</v>
      </c>
      <c r="I22" s="10">
        <v>6.96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</row>
    <row r="23" spans="1:31" x14ac:dyDescent="0.2">
      <c r="A23" s="5" t="s">
        <v>53</v>
      </c>
      <c r="B23" s="10">
        <v>2</v>
      </c>
      <c r="C23" s="10">
        <v>2</v>
      </c>
      <c r="D23" s="10">
        <v>2</v>
      </c>
      <c r="E23" s="10">
        <v>2</v>
      </c>
      <c r="F23" s="10">
        <v>5.5</v>
      </c>
      <c r="G23" s="10">
        <v>15.5</v>
      </c>
      <c r="H23" s="10">
        <v>12</v>
      </c>
      <c r="I23" s="10">
        <v>22</v>
      </c>
      <c r="J23" s="10">
        <v>2</v>
      </c>
      <c r="K23" s="10">
        <v>2</v>
      </c>
      <c r="L23" s="10">
        <v>10</v>
      </c>
      <c r="M23" s="10">
        <v>2</v>
      </c>
      <c r="N23" s="10">
        <v>2</v>
      </c>
      <c r="O23" s="10">
        <v>2</v>
      </c>
      <c r="P23" s="10">
        <v>2</v>
      </c>
      <c r="Q23" s="10">
        <v>10</v>
      </c>
      <c r="R23" s="10">
        <v>10</v>
      </c>
    </row>
    <row r="24" spans="1:31" x14ac:dyDescent="0.2">
      <c r="A24" s="5" t="s">
        <v>54</v>
      </c>
      <c r="B24" s="18">
        <f>SUM(B14:B23)*$AE$19*6/12</f>
        <v>7.7896000000000027</v>
      </c>
      <c r="C24" s="18">
        <f t="shared" ref="C24:R24" si="8">SUM(C14:C23)*$AE$19*6/12</f>
        <v>7.9681000000000024</v>
      </c>
      <c r="D24" s="18">
        <f t="shared" si="8"/>
        <v>6.6822000000000008</v>
      </c>
      <c r="E24" s="18">
        <f t="shared" si="8"/>
        <v>13.612900000000002</v>
      </c>
      <c r="F24" s="18">
        <f t="shared" si="8"/>
        <v>5.87615</v>
      </c>
      <c r="G24" s="18">
        <f t="shared" si="8"/>
        <v>10.029599999999999</v>
      </c>
      <c r="H24" s="18">
        <f t="shared" si="8"/>
        <v>7.7087500000000011</v>
      </c>
      <c r="I24" s="18">
        <f t="shared" si="8"/>
        <v>8.6758000000000006</v>
      </c>
      <c r="J24" s="18">
        <f t="shared" si="8"/>
        <v>8.5298500000000015</v>
      </c>
      <c r="K24" s="18">
        <f t="shared" si="8"/>
        <v>4.7197500000000003</v>
      </c>
      <c r="L24" s="18">
        <f t="shared" si="8"/>
        <v>5.8649500000000003</v>
      </c>
      <c r="M24" s="18">
        <f t="shared" si="8"/>
        <v>5.6868000000000007</v>
      </c>
      <c r="N24" s="18">
        <f t="shared" si="8"/>
        <v>3.7537500000000015</v>
      </c>
      <c r="O24" s="18">
        <f t="shared" si="8"/>
        <v>4.07925</v>
      </c>
      <c r="P24" s="18">
        <f t="shared" si="8"/>
        <v>3.5497000000000001</v>
      </c>
      <c r="Q24" s="18">
        <f t="shared" si="8"/>
        <v>7.7532000000000023</v>
      </c>
      <c r="R24" s="18">
        <f t="shared" si="8"/>
        <v>5.6528499999999999</v>
      </c>
    </row>
    <row r="25" spans="1:31" x14ac:dyDescent="0.2">
      <c r="A25" s="5" t="s">
        <v>55</v>
      </c>
      <c r="B25" s="35">
        <f t="shared" ref="B25:R25" si="9">SUM(B14:B24)</f>
        <v>230.34960000000007</v>
      </c>
      <c r="C25" s="35">
        <f t="shared" si="9"/>
        <v>235.62810000000002</v>
      </c>
      <c r="D25" s="35">
        <f t="shared" si="9"/>
        <v>197.60220000000001</v>
      </c>
      <c r="E25" s="35">
        <f t="shared" si="9"/>
        <v>402.55290000000002</v>
      </c>
      <c r="F25" s="35">
        <f t="shared" si="9"/>
        <v>173.76614999999998</v>
      </c>
      <c r="G25" s="35">
        <f t="shared" si="9"/>
        <v>296.58959999999996</v>
      </c>
      <c r="H25" s="35">
        <f t="shared" si="9"/>
        <v>227.95875000000001</v>
      </c>
      <c r="I25" s="35">
        <f t="shared" si="9"/>
        <v>256.55579999999998</v>
      </c>
      <c r="J25" s="35">
        <f t="shared" si="9"/>
        <v>252.23985000000002</v>
      </c>
      <c r="K25" s="35">
        <f t="shared" si="9"/>
        <v>139.56975</v>
      </c>
      <c r="L25" s="35">
        <f t="shared" si="9"/>
        <v>173.43494999999999</v>
      </c>
      <c r="M25" s="35">
        <f t="shared" si="9"/>
        <v>168.16679999999999</v>
      </c>
      <c r="N25" s="35">
        <f t="shared" si="9"/>
        <v>111.00375000000001</v>
      </c>
      <c r="O25" s="35">
        <f t="shared" si="9"/>
        <v>120.62925</v>
      </c>
      <c r="P25" s="35">
        <f t="shared" si="9"/>
        <v>104.96969999999999</v>
      </c>
      <c r="Q25" s="35">
        <f t="shared" si="9"/>
        <v>229.27320000000003</v>
      </c>
      <c r="R25" s="35">
        <f t="shared" si="9"/>
        <v>167.16284999999999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31" x14ac:dyDescent="0.2">
      <c r="A27" s="5" t="s">
        <v>56</v>
      </c>
      <c r="B27" s="34">
        <f t="shared" ref="B27:R27" si="10">B11-B25</f>
        <v>0</v>
      </c>
      <c r="C27" s="34">
        <f t="shared" si="10"/>
        <v>0</v>
      </c>
      <c r="D27" s="34">
        <f t="shared" si="10"/>
        <v>0</v>
      </c>
      <c r="E27" s="34">
        <f t="shared" si="10"/>
        <v>0</v>
      </c>
      <c r="F27" s="34">
        <f t="shared" si="10"/>
        <v>0</v>
      </c>
      <c r="G27" s="34">
        <f t="shared" si="10"/>
        <v>0</v>
      </c>
      <c r="H27" s="34">
        <f t="shared" si="10"/>
        <v>0</v>
      </c>
      <c r="I27" s="34">
        <f t="shared" si="10"/>
        <v>0</v>
      </c>
      <c r="J27" s="34">
        <f t="shared" si="10"/>
        <v>0</v>
      </c>
      <c r="K27" s="34">
        <f t="shared" si="10"/>
        <v>0</v>
      </c>
      <c r="L27" s="34">
        <f t="shared" si="10"/>
        <v>0</v>
      </c>
      <c r="M27" s="34">
        <f t="shared" si="10"/>
        <v>0</v>
      </c>
      <c r="N27" s="34">
        <f t="shared" si="10"/>
        <v>0</v>
      </c>
      <c r="O27" s="34">
        <f t="shared" si="10"/>
        <v>0</v>
      </c>
      <c r="P27" s="34">
        <f t="shared" si="10"/>
        <v>0</v>
      </c>
      <c r="Q27" s="34">
        <f t="shared" si="10"/>
        <v>0</v>
      </c>
      <c r="R27" s="34">
        <f t="shared" si="10"/>
        <v>0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1" x14ac:dyDescent="0.2">
      <c r="A30" s="2" t="s">
        <v>19</v>
      </c>
    </row>
    <row r="31" spans="1:31" x14ac:dyDescent="0.2">
      <c r="A31" t="s">
        <v>20</v>
      </c>
    </row>
  </sheetData>
  <sheetProtection sheet="1" objects="1" scenarios="1"/>
  <conditionalFormatting sqref="B8:L8">
    <cfRule type="cellIs" dxfId="58" priority="8" stopIfTrue="1" operator="equal">
      <formula>$F$3</formula>
    </cfRule>
  </conditionalFormatting>
  <conditionalFormatting sqref="F7:J7">
    <cfRule type="cellIs" dxfId="57" priority="9" stopIfTrue="1" operator="equal">
      <formula>1</formula>
    </cfRule>
  </conditionalFormatting>
  <conditionalFormatting sqref="M8:R8">
    <cfRule type="cellIs" dxfId="56" priority="7" stopIfTrue="1" operator="equal">
      <formula>$F$3</formula>
    </cfRule>
  </conditionalFormatting>
  <conditionalFormatting sqref="B10">
    <cfRule type="expression" dxfId="55" priority="6">
      <formula>AA10=1</formula>
    </cfRule>
    <cfRule type="expression" dxfId="54" priority="10" stopIfTrue="1">
      <formula>AA6=1</formula>
    </cfRule>
  </conditionalFormatting>
  <conditionalFormatting sqref="F4">
    <cfRule type="expression" dxfId="53" priority="5" stopIfTrue="1">
      <formula>$Y$12=1</formula>
    </cfRule>
  </conditionalFormatting>
  <conditionalFormatting sqref="F5">
    <cfRule type="expression" dxfId="52" priority="4" stopIfTrue="1">
      <formula>$Y$12=1</formula>
    </cfRule>
  </conditionalFormatting>
  <conditionalFormatting sqref="F6">
    <cfRule type="expression" dxfId="51" priority="3" stopIfTrue="1">
      <formula>$Y$12=1</formula>
    </cfRule>
  </conditionalFormatting>
  <conditionalFormatting sqref="C10:R10">
    <cfRule type="expression" dxfId="50" priority="1">
      <formula>AB10=1</formula>
    </cfRule>
    <cfRule type="expression" dxfId="49" priority="2" stopIfTrue="1">
      <formula>AB6=1</formula>
    </cfRule>
  </conditionalFormatting>
  <dataValidations count="1">
    <dataValidation type="list" allowBlank="1" showInputMessage="1" showErrorMessage="1" sqref="F3" xr:uid="{00000000-0002-0000-0500-000000000000}">
      <formula1>$B$8:$R$8</formula1>
    </dataValidation>
  </dataValidations>
  <pageMargins left="0.5" right="0.25" top="1" bottom="1" header="0.5" footer="0.5"/>
  <pageSetup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T31"/>
  <sheetViews>
    <sheetView showGridLines="0" workbookViewId="0">
      <pane xSplit="1" topLeftCell="B1" activePane="topRight" state="frozen"/>
      <selection pane="topRight" activeCell="S24" sqref="S24"/>
    </sheetView>
  </sheetViews>
  <sheetFormatPr defaultRowHeight="12.75" x14ac:dyDescent="0.2"/>
  <cols>
    <col min="1" max="1" width="13.42578125" customWidth="1"/>
    <col min="2" max="19" width="9.7109375" customWidth="1"/>
    <col min="25" max="27" width="9.140625" hidden="1" customWidth="1"/>
    <col min="28" max="45" width="8.85546875" hidden="1" customWidth="1"/>
    <col min="46" max="46" width="9.140625" hidden="1" customWidth="1"/>
  </cols>
  <sheetData>
    <row r="1" spans="1:45" x14ac:dyDescent="0.2">
      <c r="A1" s="2" t="s">
        <v>73</v>
      </c>
      <c r="B1" s="2"/>
      <c r="C1" s="2"/>
      <c r="G1" s="2"/>
      <c r="J1" s="22"/>
      <c r="S1" s="2"/>
    </row>
    <row r="2" spans="1:45" x14ac:dyDescent="0.2">
      <c r="C2" s="2"/>
      <c r="D2" s="2"/>
      <c r="Z2" s="25"/>
      <c r="AA2" s="25"/>
      <c r="AB2" s="4"/>
      <c r="AC2" s="4"/>
    </row>
    <row r="3" spans="1:45" x14ac:dyDescent="0.2">
      <c r="B3" s="22" t="s">
        <v>59</v>
      </c>
      <c r="C3" s="22"/>
      <c r="D3" s="22"/>
      <c r="E3" s="5"/>
      <c r="F3" s="24" t="s">
        <v>11</v>
      </c>
      <c r="R3" s="3"/>
      <c r="Z3" s="4"/>
      <c r="AA3" s="4"/>
    </row>
    <row r="4" spans="1:45" x14ac:dyDescent="0.2">
      <c r="B4" s="5" t="s">
        <v>40</v>
      </c>
      <c r="C4" s="20" t="str">
        <f>F3</f>
        <v>S. Wht</v>
      </c>
      <c r="D4" s="5" t="s">
        <v>39</v>
      </c>
      <c r="E4" s="5"/>
      <c r="F4" s="9">
        <v>6.15</v>
      </c>
      <c r="G4" s="33" t="str">
        <f>IF(Z8=1,"","&lt;= enter cash price if no futures market")</f>
        <v/>
      </c>
      <c r="H4" s="15"/>
      <c r="I4" s="15"/>
      <c r="J4" s="15"/>
      <c r="K4" s="15"/>
      <c r="Z4" s="4"/>
      <c r="AA4" s="4"/>
      <c r="AB4" t="str">
        <f t="shared" ref="AB4:AS4" si="0">B8</f>
        <v>S. Wht</v>
      </c>
      <c r="AC4" t="str">
        <f t="shared" si="0"/>
        <v>Durum</v>
      </c>
      <c r="AD4" t="str">
        <f t="shared" si="0"/>
        <v>Barley</v>
      </c>
      <c r="AE4" t="str">
        <f t="shared" si="0"/>
        <v>Corn</v>
      </c>
      <c r="AF4" t="str">
        <f t="shared" si="0"/>
        <v>Soybean</v>
      </c>
      <c r="AG4" t="str">
        <f t="shared" si="0"/>
        <v>Drybeans</v>
      </c>
      <c r="AH4" t="str">
        <f t="shared" si="0"/>
        <v>Oil Snflr</v>
      </c>
      <c r="AI4" t="str">
        <f t="shared" si="0"/>
        <v>Conf Snflr</v>
      </c>
      <c r="AJ4" t="str">
        <f t="shared" si="0"/>
        <v>Canola</v>
      </c>
      <c r="AK4" t="str">
        <f t="shared" si="0"/>
        <v>Flax</v>
      </c>
      <c r="AL4" t="str">
        <f t="shared" si="0"/>
        <v>Field Pea</v>
      </c>
      <c r="AM4" t="str">
        <f t="shared" si="0"/>
        <v>Oats</v>
      </c>
      <c r="AN4" t="str">
        <f t="shared" si="0"/>
        <v>Lentils</v>
      </c>
      <c r="AO4" t="str">
        <f t="shared" si="0"/>
        <v>Mustard</v>
      </c>
      <c r="AP4" t="str">
        <f t="shared" si="0"/>
        <v>Buckwht</v>
      </c>
      <c r="AQ4" t="str">
        <f t="shared" si="0"/>
        <v>Millet</v>
      </c>
      <c r="AR4" t="str">
        <f t="shared" si="0"/>
        <v>W.Wht</v>
      </c>
      <c r="AS4" t="str">
        <f t="shared" si="0"/>
        <v>Rye</v>
      </c>
    </row>
    <row r="5" spans="1:45" x14ac:dyDescent="0.2">
      <c r="B5" s="5" t="s">
        <v>44</v>
      </c>
      <c r="C5" s="5"/>
      <c r="D5" s="5"/>
      <c r="E5" s="5"/>
      <c r="F5" s="9">
        <v>-0.4</v>
      </c>
      <c r="G5" s="33" t="str">
        <f>IF(F5&gt;0,"Basis is usually Negative",IF(Z8=1,"","&lt;= enter 0 basis if no futures market"))</f>
        <v/>
      </c>
      <c r="Z5" s="4" t="s">
        <v>61</v>
      </c>
      <c r="AA5" s="4"/>
      <c r="AB5" s="23">
        <v>1</v>
      </c>
      <c r="AC5" s="23">
        <v>0</v>
      </c>
      <c r="AD5" s="23">
        <v>0</v>
      </c>
      <c r="AE5" s="23">
        <v>1</v>
      </c>
      <c r="AF5" s="23">
        <v>1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0</v>
      </c>
      <c r="AM5" s="23">
        <v>1</v>
      </c>
      <c r="AN5" s="23">
        <v>0</v>
      </c>
      <c r="AO5" s="23">
        <v>0</v>
      </c>
      <c r="AP5" s="23">
        <v>0</v>
      </c>
      <c r="AQ5" s="23">
        <v>0</v>
      </c>
      <c r="AR5" s="23">
        <v>1</v>
      </c>
      <c r="AS5" s="23">
        <v>0</v>
      </c>
    </row>
    <row r="6" spans="1:45" x14ac:dyDescent="0.2">
      <c r="B6" s="5" t="s">
        <v>41</v>
      </c>
      <c r="C6" s="20" t="str">
        <f>F3</f>
        <v>S. Wht</v>
      </c>
      <c r="D6" s="5" t="s">
        <v>42</v>
      </c>
      <c r="E6" s="5"/>
      <c r="F6" s="21">
        <f>F4+F5</f>
        <v>5.75</v>
      </c>
      <c r="G6" s="4"/>
      <c r="Z6" s="4" t="s">
        <v>60</v>
      </c>
      <c r="AA6" s="4"/>
      <c r="AB6">
        <f t="shared" ref="AB6:AS6" si="1">IF($F$3=B8,1,0)</f>
        <v>1</v>
      </c>
      <c r="AC6">
        <f t="shared" si="1"/>
        <v>0</v>
      </c>
      <c r="AD6">
        <f t="shared" si="1"/>
        <v>0</v>
      </c>
      <c r="AE6">
        <f t="shared" si="1"/>
        <v>0</v>
      </c>
      <c r="AF6">
        <f t="shared" si="1"/>
        <v>0</v>
      </c>
      <c r="AG6">
        <f t="shared" si="1"/>
        <v>0</v>
      </c>
      <c r="AH6">
        <f t="shared" si="1"/>
        <v>0</v>
      </c>
      <c r="AI6">
        <f t="shared" si="1"/>
        <v>0</v>
      </c>
      <c r="AJ6">
        <f t="shared" si="1"/>
        <v>0</v>
      </c>
      <c r="AK6">
        <f t="shared" si="1"/>
        <v>0</v>
      </c>
      <c r="AL6">
        <f t="shared" si="1"/>
        <v>0</v>
      </c>
      <c r="AM6">
        <f t="shared" si="1"/>
        <v>0</v>
      </c>
      <c r="AN6">
        <f t="shared" si="1"/>
        <v>0</v>
      </c>
      <c r="AO6">
        <f t="shared" si="1"/>
        <v>0</v>
      </c>
      <c r="AP6">
        <f t="shared" si="1"/>
        <v>0</v>
      </c>
      <c r="AQ6">
        <f t="shared" si="1"/>
        <v>0</v>
      </c>
      <c r="AR6">
        <f t="shared" si="1"/>
        <v>0</v>
      </c>
      <c r="AS6">
        <f t="shared" si="1"/>
        <v>0</v>
      </c>
    </row>
    <row r="7" spans="1:45" x14ac:dyDescent="0.2">
      <c r="F7" s="4"/>
      <c r="G7" s="4"/>
      <c r="H7" s="4"/>
      <c r="I7" s="4"/>
      <c r="J7" s="4"/>
      <c r="Z7" s="25" t="s">
        <v>82</v>
      </c>
      <c r="AA7" s="4"/>
      <c r="AB7">
        <f>IF(AB5+AB6=2,1,0)</f>
        <v>1</v>
      </c>
      <c r="AC7">
        <f t="shared" ref="AC7:AS7" si="2">IF(AC5+AC6=2,1,0)</f>
        <v>0</v>
      </c>
      <c r="AD7">
        <f t="shared" si="2"/>
        <v>0</v>
      </c>
      <c r="AE7">
        <f t="shared" si="2"/>
        <v>0</v>
      </c>
      <c r="AF7">
        <f t="shared" si="2"/>
        <v>0</v>
      </c>
      <c r="AG7">
        <f t="shared" si="2"/>
        <v>0</v>
      </c>
      <c r="AH7">
        <f t="shared" si="2"/>
        <v>0</v>
      </c>
      <c r="AI7">
        <f t="shared" si="2"/>
        <v>0</v>
      </c>
      <c r="AJ7">
        <f t="shared" si="2"/>
        <v>0</v>
      </c>
      <c r="AK7">
        <f t="shared" si="2"/>
        <v>0</v>
      </c>
      <c r="AL7">
        <f t="shared" si="2"/>
        <v>0</v>
      </c>
      <c r="AM7">
        <f t="shared" si="2"/>
        <v>0</v>
      </c>
      <c r="AN7">
        <f t="shared" ref="AN7" si="3">IF(AN5+AN6=2,1,0)</f>
        <v>0</v>
      </c>
      <c r="AO7">
        <f t="shared" si="2"/>
        <v>0</v>
      </c>
      <c r="AP7">
        <f t="shared" si="2"/>
        <v>0</v>
      </c>
      <c r="AQ7">
        <f t="shared" si="2"/>
        <v>0</v>
      </c>
      <c r="AR7">
        <f t="shared" si="2"/>
        <v>0</v>
      </c>
      <c r="AS7">
        <f t="shared" si="2"/>
        <v>0</v>
      </c>
    </row>
    <row r="8" spans="1:45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5</v>
      </c>
      <c r="H8" s="17" t="s">
        <v>6</v>
      </c>
      <c r="I8" s="17" t="s">
        <v>15</v>
      </c>
      <c r="J8" s="17" t="s">
        <v>7</v>
      </c>
      <c r="K8" s="17" t="s">
        <v>8</v>
      </c>
      <c r="L8" s="17" t="s">
        <v>10</v>
      </c>
      <c r="M8" s="17" t="s">
        <v>12</v>
      </c>
      <c r="N8" s="17" t="s">
        <v>17</v>
      </c>
      <c r="O8" s="17" t="s">
        <v>72</v>
      </c>
      <c r="P8" s="17" t="s">
        <v>79</v>
      </c>
      <c r="Q8" s="17" t="s">
        <v>80</v>
      </c>
      <c r="R8" s="17" t="s">
        <v>62</v>
      </c>
      <c r="S8" s="17" t="s">
        <v>81</v>
      </c>
      <c r="Z8" s="26">
        <f>SUM(AB7:AS7)</f>
        <v>1</v>
      </c>
      <c r="AA8" s="25" t="s">
        <v>84</v>
      </c>
    </row>
    <row r="9" spans="1:45" x14ac:dyDescent="0.2">
      <c r="A9" s="5" t="s">
        <v>0</v>
      </c>
      <c r="B9" s="8">
        <v>48</v>
      </c>
      <c r="C9" s="8">
        <v>55</v>
      </c>
      <c r="D9" s="8">
        <v>70</v>
      </c>
      <c r="E9" s="8">
        <v>122</v>
      </c>
      <c r="F9" s="8">
        <v>33</v>
      </c>
      <c r="G9" s="8">
        <v>1700</v>
      </c>
      <c r="H9" s="8">
        <v>1990</v>
      </c>
      <c r="I9" s="8">
        <v>1740</v>
      </c>
      <c r="J9" s="8">
        <v>1730</v>
      </c>
      <c r="K9" s="8">
        <v>16</v>
      </c>
      <c r="L9" s="8">
        <v>40.1143</v>
      </c>
      <c r="M9" s="8">
        <v>68</v>
      </c>
      <c r="N9" s="8">
        <v>1200</v>
      </c>
      <c r="O9" s="8">
        <v>800</v>
      </c>
      <c r="P9" s="8">
        <v>900</v>
      </c>
      <c r="Q9" s="8">
        <v>1500</v>
      </c>
      <c r="R9" s="8">
        <v>53</v>
      </c>
      <c r="S9" s="8">
        <v>43</v>
      </c>
    </row>
    <row r="10" spans="1:45" x14ac:dyDescent="0.2">
      <c r="A10" s="19" t="s">
        <v>43</v>
      </c>
      <c r="B10" s="6">
        <f>IF($F$3=B8,$F$6,B11/B9)</f>
        <v>5.75</v>
      </c>
      <c r="C10" s="6">
        <f t="shared" ref="C10:S10" si="4">IF($F$3=C8,$F$6,C11/C9)</f>
        <v>5.41900909090909</v>
      </c>
      <c r="D10" s="6">
        <f t="shared" si="4"/>
        <v>3.7052507142857132</v>
      </c>
      <c r="E10" s="6">
        <f t="shared" si="4"/>
        <v>3.377465163934426</v>
      </c>
      <c r="F10" s="6">
        <f t="shared" si="4"/>
        <v>6.8412454545454535</v>
      </c>
      <c r="G10" s="6">
        <f t="shared" si="4"/>
        <v>0.21374373529411761</v>
      </c>
      <c r="H10" s="6">
        <f t="shared" si="4"/>
        <v>0.1509106281407035</v>
      </c>
      <c r="I10" s="6">
        <f t="shared" si="4"/>
        <v>0.19276974137931036</v>
      </c>
      <c r="J10" s="6">
        <f t="shared" si="4"/>
        <v>0.18088369942196533</v>
      </c>
      <c r="K10" s="6">
        <f t="shared" si="4"/>
        <v>12.33375</v>
      </c>
      <c r="L10" s="6">
        <f t="shared" si="4"/>
        <v>5.9540737343042247</v>
      </c>
      <c r="M10" s="6">
        <f t="shared" si="4"/>
        <v>3.3226036764705884</v>
      </c>
      <c r="N10" s="6">
        <f t="shared" ref="N10" si="5">IF($F$3=N8,$F$6,N11/N9)</f>
        <v>0.17947475000000002</v>
      </c>
      <c r="O10" s="6">
        <f t="shared" si="4"/>
        <v>0.22918350000000001</v>
      </c>
      <c r="P10" s="6">
        <f t="shared" si="4"/>
        <v>0.20511016666666668</v>
      </c>
      <c r="Q10" s="6">
        <f t="shared" si="4"/>
        <v>0.1151242</v>
      </c>
      <c r="R10" s="6">
        <f t="shared" si="4"/>
        <v>5.0819801886792462</v>
      </c>
      <c r="S10" s="6">
        <f t="shared" si="4"/>
        <v>5.0697348837209297</v>
      </c>
      <c r="Z10" s="27" t="s">
        <v>83</v>
      </c>
      <c r="AA10" s="25"/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G10" s="28">
        <v>1</v>
      </c>
      <c r="AH10" s="28">
        <v>1</v>
      </c>
      <c r="AI10" s="28">
        <v>1</v>
      </c>
      <c r="AJ10" s="28">
        <v>1</v>
      </c>
      <c r="AK10" s="28">
        <v>0</v>
      </c>
      <c r="AL10" s="28">
        <v>0</v>
      </c>
      <c r="AM10" s="28">
        <v>0</v>
      </c>
      <c r="AN10" s="28">
        <v>1</v>
      </c>
      <c r="AO10" s="28">
        <v>1</v>
      </c>
      <c r="AP10" s="28">
        <v>1</v>
      </c>
      <c r="AQ10" s="28">
        <v>1</v>
      </c>
      <c r="AR10" s="28">
        <v>0</v>
      </c>
      <c r="AS10" s="28">
        <v>0</v>
      </c>
    </row>
    <row r="11" spans="1:45" x14ac:dyDescent="0.2">
      <c r="A11" s="5" t="s">
        <v>1</v>
      </c>
      <c r="B11" s="34">
        <f t="shared" ref="B11:S11" si="6">IF($F$3=B8,B9*B10,$AB$17+B25)</f>
        <v>276</v>
      </c>
      <c r="C11" s="34">
        <f t="shared" si="6"/>
        <v>298.04549999999995</v>
      </c>
      <c r="D11" s="34">
        <f t="shared" si="6"/>
        <v>259.36754999999994</v>
      </c>
      <c r="E11" s="34">
        <f t="shared" si="6"/>
        <v>412.05074999999999</v>
      </c>
      <c r="F11" s="34">
        <f t="shared" si="6"/>
        <v>225.76109999999997</v>
      </c>
      <c r="G11" s="34">
        <f t="shared" si="6"/>
        <v>363.36434999999994</v>
      </c>
      <c r="H11" s="34">
        <f t="shared" si="6"/>
        <v>300.31214999999997</v>
      </c>
      <c r="I11" s="34">
        <f t="shared" si="6"/>
        <v>335.41935000000001</v>
      </c>
      <c r="J11" s="34">
        <f t="shared" si="6"/>
        <v>312.92880000000002</v>
      </c>
      <c r="K11" s="34">
        <f t="shared" si="6"/>
        <v>197.34</v>
      </c>
      <c r="L11" s="34">
        <f t="shared" si="6"/>
        <v>238.84349999999998</v>
      </c>
      <c r="M11" s="34">
        <f t="shared" si="6"/>
        <v>225.93705</v>
      </c>
      <c r="N11" s="34">
        <f t="shared" si="6"/>
        <v>215.36970000000002</v>
      </c>
      <c r="O11" s="34">
        <f t="shared" si="6"/>
        <v>183.3468</v>
      </c>
      <c r="P11" s="34">
        <f t="shared" si="6"/>
        <v>184.59915000000001</v>
      </c>
      <c r="Q11" s="34">
        <f t="shared" si="6"/>
        <v>172.68629999999999</v>
      </c>
      <c r="R11" s="34">
        <f t="shared" si="6"/>
        <v>269.34495000000004</v>
      </c>
      <c r="S11" s="34">
        <f t="shared" si="6"/>
        <v>217.99859999999998</v>
      </c>
      <c r="Z11" s="27" t="s">
        <v>86</v>
      </c>
      <c r="AB11">
        <f t="shared" ref="AB11:AS11" si="7">IF(AB6+AB10=2,1,0)</f>
        <v>0</v>
      </c>
      <c r="AC11">
        <f t="shared" si="7"/>
        <v>0</v>
      </c>
      <c r="AD11">
        <f t="shared" si="7"/>
        <v>0</v>
      </c>
      <c r="AE11">
        <f t="shared" si="7"/>
        <v>0</v>
      </c>
      <c r="AF11">
        <f t="shared" si="7"/>
        <v>0</v>
      </c>
      <c r="AG11">
        <f t="shared" si="7"/>
        <v>0</v>
      </c>
      <c r="AH11">
        <f t="shared" si="7"/>
        <v>0</v>
      </c>
      <c r="AI11">
        <f t="shared" si="7"/>
        <v>0</v>
      </c>
      <c r="AJ11">
        <f t="shared" si="7"/>
        <v>0</v>
      </c>
      <c r="AK11">
        <f t="shared" si="7"/>
        <v>0</v>
      </c>
      <c r="AL11">
        <f t="shared" si="7"/>
        <v>0</v>
      </c>
      <c r="AM11">
        <f t="shared" si="7"/>
        <v>0</v>
      </c>
      <c r="AN11">
        <f t="shared" ref="AN11" si="8">IF(AN6+AN10=2,1,0)</f>
        <v>0</v>
      </c>
      <c r="AO11">
        <f t="shared" si="7"/>
        <v>0</v>
      </c>
      <c r="AP11">
        <f t="shared" si="7"/>
        <v>0</v>
      </c>
      <c r="AQ11">
        <f t="shared" si="7"/>
        <v>0</v>
      </c>
      <c r="AR11">
        <f t="shared" si="7"/>
        <v>0</v>
      </c>
      <c r="AS11">
        <f t="shared" si="7"/>
        <v>0</v>
      </c>
    </row>
    <row r="12" spans="1:45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Z12" s="26">
        <f>SUM(AB11:AS11)</f>
        <v>0</v>
      </c>
      <c r="AA12" s="25" t="s">
        <v>85</v>
      </c>
    </row>
    <row r="13" spans="1:45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Z13" s="4"/>
      <c r="AA13" s="4"/>
    </row>
    <row r="14" spans="1:45" x14ac:dyDescent="0.2">
      <c r="A14" s="5" t="s">
        <v>45</v>
      </c>
      <c r="B14" s="9">
        <v>22.1</v>
      </c>
      <c r="C14" s="9">
        <v>27</v>
      </c>
      <c r="D14" s="9">
        <v>16</v>
      </c>
      <c r="E14" s="9">
        <v>87</v>
      </c>
      <c r="F14" s="9">
        <v>65.8</v>
      </c>
      <c r="G14" s="9">
        <v>82.5</v>
      </c>
      <c r="H14" s="9">
        <v>37.4</v>
      </c>
      <c r="I14" s="9">
        <v>54</v>
      </c>
      <c r="J14" s="9">
        <v>75</v>
      </c>
      <c r="K14" s="9">
        <v>19.8</v>
      </c>
      <c r="L14" s="9">
        <v>54</v>
      </c>
      <c r="M14" s="9">
        <v>16</v>
      </c>
      <c r="N14" s="9">
        <v>21</v>
      </c>
      <c r="O14" s="9">
        <v>13.72</v>
      </c>
      <c r="P14" s="9">
        <v>26</v>
      </c>
      <c r="Q14" s="9">
        <v>15</v>
      </c>
      <c r="R14" s="9">
        <v>12.1</v>
      </c>
      <c r="S14" s="9">
        <v>9.6</v>
      </c>
      <c r="AB14" t="s">
        <v>16</v>
      </c>
    </row>
    <row r="15" spans="1:45" x14ac:dyDescent="0.2">
      <c r="A15" s="5" t="s">
        <v>46</v>
      </c>
      <c r="B15" s="10">
        <v>28.7</v>
      </c>
      <c r="C15" s="10">
        <v>28.7</v>
      </c>
      <c r="D15" s="10">
        <v>27.9</v>
      </c>
      <c r="E15" s="10">
        <v>31.6</v>
      </c>
      <c r="F15" s="10">
        <v>27.2</v>
      </c>
      <c r="G15" s="10">
        <v>54.7</v>
      </c>
      <c r="H15" s="10">
        <v>37.200000000000003</v>
      </c>
      <c r="I15" s="10">
        <v>40.200000000000003</v>
      </c>
      <c r="J15" s="10">
        <v>15.6</v>
      </c>
      <c r="K15" s="10">
        <v>33.6</v>
      </c>
      <c r="L15" s="10">
        <v>39.700000000000003</v>
      </c>
      <c r="M15" s="10">
        <v>12.3</v>
      </c>
      <c r="N15" s="10">
        <v>39.200000000000003</v>
      </c>
      <c r="O15" s="10">
        <v>22.6</v>
      </c>
      <c r="P15" s="10">
        <v>20.7</v>
      </c>
      <c r="Q15" s="10">
        <v>11.1</v>
      </c>
      <c r="R15" s="10">
        <v>24.6</v>
      </c>
      <c r="S15" s="10">
        <v>4</v>
      </c>
      <c r="AB15">
        <f t="shared" ref="AB15:AS15" si="9">IF($F$3=B8,B27,0)</f>
        <v>67.323299999999989</v>
      </c>
      <c r="AC15">
        <f t="shared" si="9"/>
        <v>0</v>
      </c>
      <c r="AD15">
        <f t="shared" si="9"/>
        <v>0</v>
      </c>
      <c r="AE15">
        <f t="shared" si="9"/>
        <v>0</v>
      </c>
      <c r="AF15">
        <f t="shared" si="9"/>
        <v>0</v>
      </c>
      <c r="AG15">
        <f t="shared" si="9"/>
        <v>0</v>
      </c>
      <c r="AH15">
        <f t="shared" si="9"/>
        <v>0</v>
      </c>
      <c r="AI15">
        <f t="shared" si="9"/>
        <v>0</v>
      </c>
      <c r="AJ15">
        <f t="shared" si="9"/>
        <v>0</v>
      </c>
      <c r="AK15">
        <f t="shared" si="9"/>
        <v>0</v>
      </c>
      <c r="AL15">
        <f t="shared" si="9"/>
        <v>0</v>
      </c>
      <c r="AM15">
        <f t="shared" si="9"/>
        <v>0</v>
      </c>
      <c r="AN15">
        <f t="shared" si="9"/>
        <v>0</v>
      </c>
      <c r="AO15">
        <f t="shared" si="9"/>
        <v>0</v>
      </c>
      <c r="AP15">
        <f t="shared" si="9"/>
        <v>0</v>
      </c>
      <c r="AQ15">
        <f t="shared" si="9"/>
        <v>0</v>
      </c>
      <c r="AR15">
        <f t="shared" si="9"/>
        <v>0</v>
      </c>
      <c r="AS15">
        <f t="shared" si="9"/>
        <v>0</v>
      </c>
    </row>
    <row r="16" spans="1:45" x14ac:dyDescent="0.2">
      <c r="A16" s="5" t="s">
        <v>47</v>
      </c>
      <c r="B16" s="10">
        <v>10.5</v>
      </c>
      <c r="C16" s="10">
        <v>10.5</v>
      </c>
      <c r="D16" s="10">
        <v>10.5</v>
      </c>
      <c r="E16" s="10">
        <v>0</v>
      </c>
      <c r="F16" s="10">
        <v>0</v>
      </c>
      <c r="G16" s="10">
        <v>20</v>
      </c>
      <c r="H16" s="10">
        <v>0</v>
      </c>
      <c r="I16" s="10">
        <v>0</v>
      </c>
      <c r="J16" s="10">
        <v>0</v>
      </c>
      <c r="K16" s="10">
        <v>0</v>
      </c>
      <c r="L16" s="10">
        <v>3</v>
      </c>
      <c r="M16" s="10">
        <v>0</v>
      </c>
      <c r="N16" s="10">
        <v>16</v>
      </c>
      <c r="O16" s="10">
        <v>0</v>
      </c>
      <c r="P16" s="10">
        <v>0</v>
      </c>
      <c r="Q16" s="10">
        <v>0</v>
      </c>
      <c r="R16" s="10">
        <v>10</v>
      </c>
      <c r="S16" s="10">
        <v>0</v>
      </c>
      <c r="AB16" t="s">
        <v>14</v>
      </c>
    </row>
    <row r="17" spans="1:32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4</v>
      </c>
      <c r="G17" s="10">
        <v>0</v>
      </c>
      <c r="H17" s="10">
        <v>5</v>
      </c>
      <c r="I17" s="10">
        <v>10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AB17">
        <f>SUM(AB15:AS15)</f>
        <v>67.323299999999989</v>
      </c>
    </row>
    <row r="18" spans="1:32" x14ac:dyDescent="0.2">
      <c r="A18" s="5" t="s">
        <v>49</v>
      </c>
      <c r="B18" s="10">
        <v>87.53</v>
      </c>
      <c r="C18" s="10">
        <v>103.01</v>
      </c>
      <c r="D18" s="10">
        <v>77.5</v>
      </c>
      <c r="E18" s="10">
        <v>119.1</v>
      </c>
      <c r="F18" s="10">
        <v>8.1300000000000008</v>
      </c>
      <c r="G18" s="10">
        <v>56.29</v>
      </c>
      <c r="H18" s="10">
        <v>70.319999999999993</v>
      </c>
      <c r="I18" s="10">
        <v>59.16</v>
      </c>
      <c r="J18" s="10">
        <v>95.59</v>
      </c>
      <c r="K18" s="10">
        <v>23.22</v>
      </c>
      <c r="L18" s="10">
        <v>14.69</v>
      </c>
      <c r="M18" s="10">
        <v>61.43</v>
      </c>
      <c r="N18" s="10">
        <v>7.34</v>
      </c>
      <c r="O18" s="10">
        <v>30.16</v>
      </c>
      <c r="P18" s="10">
        <v>20.48</v>
      </c>
      <c r="Q18" s="10">
        <v>28.68</v>
      </c>
      <c r="R18" s="10">
        <v>98.59</v>
      </c>
      <c r="S18" s="10">
        <v>76.48</v>
      </c>
    </row>
    <row r="19" spans="1:32" x14ac:dyDescent="0.2">
      <c r="A19" s="5" t="s">
        <v>50</v>
      </c>
      <c r="B19" s="10">
        <v>6.3</v>
      </c>
      <c r="C19" s="10">
        <v>6.6</v>
      </c>
      <c r="D19" s="10">
        <v>5.2</v>
      </c>
      <c r="E19" s="10">
        <v>9.5</v>
      </c>
      <c r="F19" s="10">
        <v>7.5</v>
      </c>
      <c r="G19" s="10">
        <v>12.1</v>
      </c>
      <c r="H19" s="10">
        <v>8.6999999999999993</v>
      </c>
      <c r="I19" s="10">
        <v>20.9</v>
      </c>
      <c r="J19" s="10">
        <v>6.3</v>
      </c>
      <c r="K19" s="10">
        <v>11.2</v>
      </c>
      <c r="L19" s="10">
        <v>5.8</v>
      </c>
      <c r="M19" s="10">
        <v>13.1</v>
      </c>
      <c r="N19" s="10">
        <v>6.8</v>
      </c>
      <c r="O19" s="10">
        <v>0</v>
      </c>
      <c r="P19" s="10">
        <v>9.6999999999999993</v>
      </c>
      <c r="Q19" s="10">
        <v>0</v>
      </c>
      <c r="R19" s="10">
        <v>6.3</v>
      </c>
      <c r="S19" s="10">
        <v>12.6</v>
      </c>
      <c r="AB19" s="29" t="s">
        <v>87</v>
      </c>
      <c r="AF19" s="30">
        <v>7.0000000000000007E-2</v>
      </c>
    </row>
    <row r="20" spans="1:32" x14ac:dyDescent="0.2">
      <c r="A20" s="5" t="s">
        <v>51</v>
      </c>
      <c r="B20" s="10">
        <v>13.65</v>
      </c>
      <c r="C20" s="10">
        <v>14.04</v>
      </c>
      <c r="D20" s="10">
        <v>14.88</v>
      </c>
      <c r="E20" s="10">
        <v>21.62</v>
      </c>
      <c r="F20" s="10">
        <v>12.81</v>
      </c>
      <c r="G20" s="10">
        <v>17.48</v>
      </c>
      <c r="H20" s="10">
        <v>15.29</v>
      </c>
      <c r="I20" s="10">
        <v>14.84</v>
      </c>
      <c r="J20" s="10">
        <v>12.89</v>
      </c>
      <c r="K20" s="10">
        <v>12.84</v>
      </c>
      <c r="L20" s="10">
        <v>14.43</v>
      </c>
      <c r="M20" s="10">
        <v>16</v>
      </c>
      <c r="N20" s="10">
        <v>15.4</v>
      </c>
      <c r="O20" s="10">
        <v>12.98</v>
      </c>
      <c r="P20" s="10">
        <v>12.65</v>
      </c>
      <c r="Q20" s="10">
        <v>13.86</v>
      </c>
      <c r="R20" s="10">
        <v>12.73</v>
      </c>
      <c r="S20" s="10">
        <v>12.39</v>
      </c>
    </row>
    <row r="21" spans="1:32" x14ac:dyDescent="0.2">
      <c r="A21" s="5" t="s">
        <v>52</v>
      </c>
      <c r="B21" s="10">
        <v>22.84</v>
      </c>
      <c r="C21" s="10">
        <v>23.07</v>
      </c>
      <c r="D21" s="10">
        <v>23.57</v>
      </c>
      <c r="E21" s="10">
        <v>29.85</v>
      </c>
      <c r="F21" s="10">
        <v>22.14</v>
      </c>
      <c r="G21" s="10">
        <v>27.46</v>
      </c>
      <c r="H21" s="10">
        <v>23.24</v>
      </c>
      <c r="I21" s="10">
        <v>22.97</v>
      </c>
      <c r="J21" s="10">
        <v>21.92</v>
      </c>
      <c r="K21" s="10">
        <v>22.96</v>
      </c>
      <c r="L21" s="10">
        <v>24.1</v>
      </c>
      <c r="M21" s="10">
        <v>24.42</v>
      </c>
      <c r="N21" s="10">
        <v>27.3</v>
      </c>
      <c r="O21" s="10">
        <v>22.64</v>
      </c>
      <c r="P21" s="10">
        <v>21.78</v>
      </c>
      <c r="Q21" s="10">
        <v>23.16</v>
      </c>
      <c r="R21" s="10">
        <v>20.87</v>
      </c>
      <c r="S21" s="10">
        <v>20.51</v>
      </c>
    </row>
    <row r="22" spans="1:32" x14ac:dyDescent="0.2">
      <c r="A22" s="5" t="s">
        <v>58</v>
      </c>
      <c r="B22" s="10">
        <v>0</v>
      </c>
      <c r="C22" s="10">
        <v>0</v>
      </c>
      <c r="D22" s="10">
        <v>0</v>
      </c>
      <c r="E22" s="10">
        <v>24.4</v>
      </c>
      <c r="F22" s="10">
        <v>0</v>
      </c>
      <c r="G22" s="10">
        <v>0</v>
      </c>
      <c r="H22" s="10">
        <v>7.96</v>
      </c>
      <c r="I22" s="10">
        <v>6.96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</row>
    <row r="23" spans="1:32" x14ac:dyDescent="0.2">
      <c r="A23" s="5" t="s">
        <v>53</v>
      </c>
      <c r="B23" s="10">
        <v>10</v>
      </c>
      <c r="C23" s="10">
        <v>10</v>
      </c>
      <c r="D23" s="10">
        <v>10</v>
      </c>
      <c r="E23" s="10">
        <v>10</v>
      </c>
      <c r="F23" s="10">
        <v>5.5</v>
      </c>
      <c r="G23" s="10">
        <v>15.5</v>
      </c>
      <c r="H23" s="10">
        <v>20</v>
      </c>
      <c r="I23" s="10">
        <v>30</v>
      </c>
      <c r="J23" s="10">
        <v>10</v>
      </c>
      <c r="K23" s="10">
        <v>2</v>
      </c>
      <c r="L23" s="10">
        <v>10</v>
      </c>
      <c r="M23" s="10">
        <v>10</v>
      </c>
      <c r="N23" s="10">
        <v>10</v>
      </c>
      <c r="O23" s="10">
        <v>10</v>
      </c>
      <c r="P23" s="10">
        <v>2</v>
      </c>
      <c r="Q23" s="10">
        <v>10</v>
      </c>
      <c r="R23" s="10">
        <v>10</v>
      </c>
      <c r="S23" s="10">
        <v>10</v>
      </c>
    </row>
    <row r="24" spans="1:32" x14ac:dyDescent="0.2">
      <c r="A24" s="5" t="s">
        <v>54</v>
      </c>
      <c r="B24" s="18">
        <f>SUM(B14:B23)*$AF$19*6/12</f>
        <v>7.056700000000002</v>
      </c>
      <c r="C24" s="18">
        <f t="shared" ref="C24:S24" si="10">SUM(C14:C23)*$AF$19*6/12</f>
        <v>7.8022</v>
      </c>
      <c r="D24" s="18">
        <f t="shared" si="10"/>
        <v>6.4942500000000001</v>
      </c>
      <c r="E24" s="18">
        <f t="shared" si="10"/>
        <v>11.657450000000003</v>
      </c>
      <c r="F24" s="18">
        <f t="shared" si="10"/>
        <v>5.3578000000000001</v>
      </c>
      <c r="G24" s="18">
        <f t="shared" si="10"/>
        <v>10.011049999999999</v>
      </c>
      <c r="H24" s="18">
        <f t="shared" si="10"/>
        <v>7.8788499999999999</v>
      </c>
      <c r="I24" s="18">
        <f t="shared" si="10"/>
        <v>9.0660500000000024</v>
      </c>
      <c r="J24" s="18">
        <f t="shared" si="10"/>
        <v>8.3055000000000003</v>
      </c>
      <c r="K24" s="18">
        <f t="shared" si="10"/>
        <v>4.3967000000000009</v>
      </c>
      <c r="L24" s="18">
        <f t="shared" si="10"/>
        <v>5.8002000000000002</v>
      </c>
      <c r="M24" s="18">
        <f t="shared" si="10"/>
        <v>5.3637500000000005</v>
      </c>
      <c r="N24" s="18">
        <f t="shared" ref="N24" si="11">SUM(N14:N23)*$AF$19*6/12</f>
        <v>5.0064000000000011</v>
      </c>
      <c r="O24" s="18">
        <f t="shared" si="10"/>
        <v>3.9235000000000007</v>
      </c>
      <c r="P24" s="18">
        <f t="shared" si="10"/>
        <v>3.965850000000001</v>
      </c>
      <c r="Q24" s="18">
        <f t="shared" si="10"/>
        <v>3.5630000000000002</v>
      </c>
      <c r="R24" s="18">
        <f t="shared" si="10"/>
        <v>6.8316500000000007</v>
      </c>
      <c r="S24" s="18">
        <f t="shared" si="10"/>
        <v>5.0952999999999999</v>
      </c>
    </row>
    <row r="25" spans="1:32" x14ac:dyDescent="0.2">
      <c r="A25" s="5" t="s">
        <v>55</v>
      </c>
      <c r="B25" s="35">
        <f t="shared" ref="B25:S25" si="12">SUM(B14:B24)</f>
        <v>208.67670000000001</v>
      </c>
      <c r="C25" s="35">
        <f t="shared" si="12"/>
        <v>230.72219999999999</v>
      </c>
      <c r="D25" s="35">
        <f t="shared" si="12"/>
        <v>192.04424999999998</v>
      </c>
      <c r="E25" s="35">
        <f t="shared" si="12"/>
        <v>344.72744999999998</v>
      </c>
      <c r="F25" s="35">
        <f t="shared" si="12"/>
        <v>158.43779999999998</v>
      </c>
      <c r="G25" s="35">
        <f t="shared" si="12"/>
        <v>296.04104999999998</v>
      </c>
      <c r="H25" s="35">
        <f t="shared" si="12"/>
        <v>232.98884999999999</v>
      </c>
      <c r="I25" s="35">
        <f t="shared" si="12"/>
        <v>268.09605000000005</v>
      </c>
      <c r="J25" s="35">
        <f t="shared" si="12"/>
        <v>245.60550000000001</v>
      </c>
      <c r="K25" s="35">
        <f t="shared" si="12"/>
        <v>130.01670000000001</v>
      </c>
      <c r="L25" s="35">
        <f t="shared" si="12"/>
        <v>171.52019999999999</v>
      </c>
      <c r="M25" s="35">
        <f t="shared" si="12"/>
        <v>158.61375000000001</v>
      </c>
      <c r="N25" s="35">
        <f t="shared" ref="N25" si="13">SUM(N14:N24)</f>
        <v>148.04640000000003</v>
      </c>
      <c r="O25" s="35">
        <f t="shared" si="12"/>
        <v>116.02350000000001</v>
      </c>
      <c r="P25" s="35">
        <f t="shared" si="12"/>
        <v>117.27585000000002</v>
      </c>
      <c r="Q25" s="35">
        <f t="shared" si="12"/>
        <v>105.363</v>
      </c>
      <c r="R25" s="35">
        <f t="shared" si="12"/>
        <v>202.02165000000002</v>
      </c>
      <c r="S25" s="35">
        <f t="shared" si="12"/>
        <v>150.67529999999999</v>
      </c>
    </row>
    <row r="26" spans="1:32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spans="1:32" x14ac:dyDescent="0.2">
      <c r="A27" s="5" t="s">
        <v>56</v>
      </c>
      <c r="B27" s="34">
        <f t="shared" ref="B27:S27" si="14">B11-B25</f>
        <v>67.323299999999989</v>
      </c>
      <c r="C27" s="34">
        <f t="shared" si="14"/>
        <v>67.323299999999961</v>
      </c>
      <c r="D27" s="34">
        <f t="shared" si="14"/>
        <v>67.323299999999961</v>
      </c>
      <c r="E27" s="34">
        <f t="shared" si="14"/>
        <v>67.323300000000017</v>
      </c>
      <c r="F27" s="34">
        <f t="shared" si="14"/>
        <v>67.323299999999989</v>
      </c>
      <c r="G27" s="34">
        <f t="shared" si="14"/>
        <v>67.323299999999961</v>
      </c>
      <c r="H27" s="34">
        <f t="shared" si="14"/>
        <v>67.323299999999989</v>
      </c>
      <c r="I27" s="34">
        <f t="shared" si="14"/>
        <v>67.323299999999961</v>
      </c>
      <c r="J27" s="34">
        <f t="shared" si="14"/>
        <v>67.323300000000017</v>
      </c>
      <c r="K27" s="34">
        <f t="shared" si="14"/>
        <v>67.323299999999989</v>
      </c>
      <c r="L27" s="34">
        <f t="shared" si="14"/>
        <v>67.323299999999989</v>
      </c>
      <c r="M27" s="34">
        <f t="shared" si="14"/>
        <v>67.323299999999989</v>
      </c>
      <c r="N27" s="34">
        <f t="shared" ref="N27" si="15">N11-N25</f>
        <v>67.323299999999989</v>
      </c>
      <c r="O27" s="34">
        <f t="shared" si="14"/>
        <v>67.323299999999989</v>
      </c>
      <c r="P27" s="34">
        <f t="shared" si="14"/>
        <v>67.323299999999989</v>
      </c>
      <c r="Q27" s="34">
        <f t="shared" si="14"/>
        <v>67.323299999999989</v>
      </c>
      <c r="R27" s="34">
        <f t="shared" si="14"/>
        <v>67.323300000000017</v>
      </c>
      <c r="S27" s="34">
        <f t="shared" si="14"/>
        <v>67.323299999999989</v>
      </c>
    </row>
    <row r="28" spans="1:32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2" x14ac:dyDescent="0.2">
      <c r="A30" s="2" t="s">
        <v>19</v>
      </c>
    </row>
    <row r="31" spans="1:32" x14ac:dyDescent="0.2">
      <c r="A31" t="s">
        <v>20</v>
      </c>
    </row>
  </sheetData>
  <sheetProtection sheet="1" objects="1" scenarios="1"/>
  <conditionalFormatting sqref="B8:L8">
    <cfRule type="cellIs" dxfId="48" priority="11" stopIfTrue="1" operator="equal">
      <formula>$F$3</formula>
    </cfRule>
  </conditionalFormatting>
  <conditionalFormatting sqref="F7:J7">
    <cfRule type="cellIs" dxfId="47" priority="12" stopIfTrue="1" operator="equal">
      <formula>1</formula>
    </cfRule>
  </conditionalFormatting>
  <conditionalFormatting sqref="M8 O8:S8">
    <cfRule type="cellIs" dxfId="46" priority="10" stopIfTrue="1" operator="equal">
      <formula>$F$3</formula>
    </cfRule>
  </conditionalFormatting>
  <conditionalFormatting sqref="B10:M10">
    <cfRule type="expression" dxfId="45" priority="9">
      <formula>AB10=1</formula>
    </cfRule>
    <cfRule type="expression" dxfId="44" priority="13" stopIfTrue="1">
      <formula>AB6=1</formula>
    </cfRule>
  </conditionalFormatting>
  <conditionalFormatting sqref="F4">
    <cfRule type="expression" dxfId="43" priority="8" stopIfTrue="1">
      <formula>$Z$12=1</formula>
    </cfRule>
  </conditionalFormatting>
  <conditionalFormatting sqref="F5">
    <cfRule type="expression" dxfId="42" priority="7" stopIfTrue="1">
      <formula>$Z$12=1</formula>
    </cfRule>
  </conditionalFormatting>
  <conditionalFormatting sqref="F6">
    <cfRule type="expression" dxfId="41" priority="6" stopIfTrue="1">
      <formula>$Z$12=1</formula>
    </cfRule>
  </conditionalFormatting>
  <conditionalFormatting sqref="O10:S10">
    <cfRule type="expression" dxfId="40" priority="4">
      <formula>AO10=1</formula>
    </cfRule>
    <cfRule type="expression" dxfId="39" priority="5" stopIfTrue="1">
      <formula>AO6=1</formula>
    </cfRule>
  </conditionalFormatting>
  <conditionalFormatting sqref="N8">
    <cfRule type="cellIs" dxfId="38" priority="2" stopIfTrue="1" operator="equal">
      <formula>$F$3</formula>
    </cfRule>
  </conditionalFormatting>
  <conditionalFormatting sqref="N10">
    <cfRule type="expression" dxfId="37" priority="1">
      <formula>AN10=1</formula>
    </cfRule>
    <cfRule type="expression" dxfId="36" priority="3" stopIfTrue="1">
      <formula>AN6=1</formula>
    </cfRule>
  </conditionalFormatting>
  <dataValidations count="1">
    <dataValidation type="list" allowBlank="1" showInputMessage="1" showErrorMessage="1" sqref="F3" xr:uid="{00000000-0002-0000-0600-000000000000}">
      <formula1>$B$8:$S$8</formula1>
    </dataValidation>
  </dataValidations>
  <pageMargins left="0.5" right="0.25" top="1" bottom="1" header="0.5" footer="0.5"/>
  <pageSetup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S31"/>
  <sheetViews>
    <sheetView showGridLines="0" workbookViewId="0">
      <pane xSplit="1" topLeftCell="B1" activePane="topRight" state="frozen"/>
      <selection pane="topRight" activeCell="S24" sqref="S24"/>
    </sheetView>
  </sheetViews>
  <sheetFormatPr defaultRowHeight="12.75" x14ac:dyDescent="0.2"/>
  <cols>
    <col min="1" max="1" width="13.42578125" customWidth="1"/>
    <col min="2" max="19" width="9.7109375" customWidth="1"/>
    <col min="24" max="26" width="9.140625" hidden="1" customWidth="1"/>
    <col min="27" max="43" width="8.85546875" hidden="1" customWidth="1"/>
    <col min="44" max="45" width="9.140625" hidden="1" customWidth="1"/>
  </cols>
  <sheetData>
    <row r="1" spans="1:44" x14ac:dyDescent="0.2">
      <c r="A1" s="2" t="s">
        <v>71</v>
      </c>
      <c r="B1" s="2"/>
      <c r="C1" s="2"/>
      <c r="G1" s="2"/>
      <c r="J1" s="22"/>
      <c r="R1" s="2"/>
    </row>
    <row r="2" spans="1:44" x14ac:dyDescent="0.2">
      <c r="C2" s="2"/>
      <c r="D2" s="2"/>
      <c r="Y2" s="25"/>
      <c r="Z2" s="25"/>
      <c r="AA2" s="4"/>
      <c r="AB2" s="4"/>
    </row>
    <row r="3" spans="1:44" x14ac:dyDescent="0.2">
      <c r="B3" s="22" t="s">
        <v>59</v>
      </c>
      <c r="C3" s="22"/>
      <c r="D3" s="22"/>
      <c r="E3" s="5"/>
      <c r="F3" s="24" t="s">
        <v>11</v>
      </c>
      <c r="Q3" s="3"/>
      <c r="Y3" s="4"/>
      <c r="Z3" s="4"/>
    </row>
    <row r="4" spans="1:44" x14ac:dyDescent="0.2">
      <c r="B4" s="5" t="s">
        <v>40</v>
      </c>
      <c r="C4" s="20" t="str">
        <f>F3</f>
        <v>S. Wht</v>
      </c>
      <c r="D4" s="5" t="s">
        <v>39</v>
      </c>
      <c r="E4" s="5"/>
      <c r="F4" s="9">
        <v>6.15</v>
      </c>
      <c r="G4" s="33" t="str">
        <f>IF(Y8=1,"","&lt;= enter cash price if no futures market")</f>
        <v/>
      </c>
      <c r="H4" s="15"/>
      <c r="I4" s="15"/>
      <c r="J4" s="15"/>
      <c r="K4" s="15"/>
      <c r="Y4" s="4"/>
      <c r="Z4" s="4"/>
      <c r="AA4" t="str">
        <f>B8</f>
        <v>S. Wht</v>
      </c>
      <c r="AB4" t="str">
        <f t="shared" ref="AB4:AR4" si="0">C8</f>
        <v>Durum</v>
      </c>
      <c r="AC4" t="str">
        <f t="shared" si="0"/>
        <v>Barley</v>
      </c>
      <c r="AD4" t="str">
        <f t="shared" si="0"/>
        <v>Corn</v>
      </c>
      <c r="AE4" t="str">
        <f t="shared" si="0"/>
        <v>Soybean</v>
      </c>
      <c r="AF4" t="str">
        <f t="shared" si="0"/>
        <v>Oil Snflr</v>
      </c>
      <c r="AG4" t="str">
        <f t="shared" si="0"/>
        <v>Conf Snflr</v>
      </c>
      <c r="AH4" t="str">
        <f t="shared" si="0"/>
        <v>Canola</v>
      </c>
      <c r="AI4" t="str">
        <f t="shared" si="0"/>
        <v>Flax</v>
      </c>
      <c r="AJ4" t="str">
        <f t="shared" si="0"/>
        <v>Lentils</v>
      </c>
      <c r="AK4" t="str">
        <f t="shared" si="0"/>
        <v>Field Pea</v>
      </c>
      <c r="AL4" t="str">
        <f t="shared" si="0"/>
        <v>Drybeans</v>
      </c>
      <c r="AM4" t="str">
        <f t="shared" si="0"/>
        <v>Mustard</v>
      </c>
      <c r="AN4" t="str">
        <f t="shared" si="0"/>
        <v>Oats</v>
      </c>
      <c r="AO4" t="str">
        <f t="shared" si="0"/>
        <v>Buckwht</v>
      </c>
      <c r="AP4" t="str">
        <f t="shared" si="0"/>
        <v>Millet</v>
      </c>
      <c r="AQ4" t="str">
        <f t="shared" si="0"/>
        <v>W.Wht</v>
      </c>
      <c r="AR4" t="str">
        <f t="shared" si="0"/>
        <v>Rye</v>
      </c>
    </row>
    <row r="5" spans="1:44" x14ac:dyDescent="0.2">
      <c r="B5" s="5" t="s">
        <v>44</v>
      </c>
      <c r="C5" s="5"/>
      <c r="D5" s="5"/>
      <c r="E5" s="5"/>
      <c r="F5" s="9">
        <v>-0.4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0</v>
      </c>
      <c r="AD5" s="23">
        <v>1</v>
      </c>
      <c r="AE5" s="23">
        <v>1</v>
      </c>
      <c r="AF5" s="23">
        <v>0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0</v>
      </c>
      <c r="AM5" s="23">
        <v>0</v>
      </c>
      <c r="AN5" s="23">
        <v>1</v>
      </c>
      <c r="AO5" s="23">
        <v>0</v>
      </c>
      <c r="AP5" s="23">
        <v>0</v>
      </c>
      <c r="AQ5" s="23">
        <v>1</v>
      </c>
      <c r="AR5" s="23">
        <v>0</v>
      </c>
    </row>
    <row r="6" spans="1:44" x14ac:dyDescent="0.2">
      <c r="B6" s="5" t="s">
        <v>41</v>
      </c>
      <c r="C6" s="20" t="str">
        <f>F3</f>
        <v>S. Wht</v>
      </c>
      <c r="D6" s="5" t="s">
        <v>42</v>
      </c>
      <c r="E6" s="5"/>
      <c r="F6" s="21">
        <f>F4+F5</f>
        <v>5.75</v>
      </c>
      <c r="G6" s="4"/>
      <c r="Y6" s="4" t="s">
        <v>60</v>
      </c>
      <c r="Z6" s="4"/>
      <c r="AA6">
        <f>IF($F$3=B8,1,0)</f>
        <v>1</v>
      </c>
      <c r="AB6">
        <f t="shared" ref="AB6:AH6" si="1">IF($F$3=C8,1,0)</f>
        <v>0</v>
      </c>
      <c r="AC6">
        <f t="shared" si="1"/>
        <v>0</v>
      </c>
      <c r="AD6">
        <f t="shared" si="1"/>
        <v>0</v>
      </c>
      <c r="AE6">
        <f t="shared" si="1"/>
        <v>0</v>
      </c>
      <c r="AF6">
        <f t="shared" si="1"/>
        <v>0</v>
      </c>
      <c r="AG6">
        <f t="shared" si="1"/>
        <v>0</v>
      </c>
      <c r="AH6">
        <f t="shared" si="1"/>
        <v>0</v>
      </c>
      <c r="AI6">
        <f>IF($F$3=J8,1,0)</f>
        <v>0</v>
      </c>
      <c r="AJ6">
        <f>IF($F$3=K8,1,0)</f>
        <v>0</v>
      </c>
      <c r="AK6">
        <f>IF($F$3=L8,1,0)</f>
        <v>0</v>
      </c>
      <c r="AL6">
        <f t="shared" ref="AL6:AR6" si="2">IF($F$3=M8,1,0)</f>
        <v>0</v>
      </c>
      <c r="AM6">
        <f t="shared" si="2"/>
        <v>0</v>
      </c>
      <c r="AN6">
        <f t="shared" si="2"/>
        <v>0</v>
      </c>
      <c r="AO6">
        <f t="shared" si="2"/>
        <v>0</v>
      </c>
      <c r="AP6">
        <f t="shared" si="2"/>
        <v>0</v>
      </c>
      <c r="AQ6">
        <f t="shared" si="2"/>
        <v>0</v>
      </c>
      <c r="AR6">
        <f t="shared" si="2"/>
        <v>0</v>
      </c>
    </row>
    <row r="7" spans="1:44" x14ac:dyDescent="0.2">
      <c r="F7" s="4"/>
      <c r="G7" s="4"/>
      <c r="H7" s="4"/>
      <c r="I7" s="4"/>
      <c r="J7" s="4"/>
      <c r="Y7" s="25" t="s">
        <v>82</v>
      </c>
      <c r="Z7" s="4"/>
      <c r="AA7">
        <f>IF(AA5+AA6=2,1,0)</f>
        <v>1</v>
      </c>
      <c r="AB7">
        <f t="shared" ref="AB7:AR7" si="3">IF(AB5+AB6=2,1,0)</f>
        <v>0</v>
      </c>
      <c r="AC7">
        <f t="shared" si="3"/>
        <v>0</v>
      </c>
      <c r="AD7">
        <f t="shared" si="3"/>
        <v>0</v>
      </c>
      <c r="AE7">
        <f t="shared" si="3"/>
        <v>0</v>
      </c>
      <c r="AF7">
        <f t="shared" si="3"/>
        <v>0</v>
      </c>
      <c r="AG7">
        <f t="shared" si="3"/>
        <v>0</v>
      </c>
      <c r="AH7">
        <f t="shared" si="3"/>
        <v>0</v>
      </c>
      <c r="AI7">
        <f t="shared" si="3"/>
        <v>0</v>
      </c>
      <c r="AJ7">
        <f t="shared" si="3"/>
        <v>0</v>
      </c>
      <c r="AK7">
        <f t="shared" si="3"/>
        <v>0</v>
      </c>
      <c r="AL7">
        <f t="shared" si="3"/>
        <v>0</v>
      </c>
      <c r="AM7">
        <f t="shared" si="3"/>
        <v>0</v>
      </c>
      <c r="AN7">
        <f t="shared" si="3"/>
        <v>0</v>
      </c>
      <c r="AO7">
        <f t="shared" si="3"/>
        <v>0</v>
      </c>
      <c r="AP7">
        <f t="shared" si="3"/>
        <v>0</v>
      </c>
      <c r="AQ7">
        <f t="shared" si="3"/>
        <v>0</v>
      </c>
      <c r="AR7">
        <f t="shared" si="3"/>
        <v>0</v>
      </c>
    </row>
    <row r="8" spans="1:44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6</v>
      </c>
      <c r="H8" s="17" t="s">
        <v>15</v>
      </c>
      <c r="I8" s="17" t="s">
        <v>7</v>
      </c>
      <c r="J8" s="17" t="s">
        <v>8</v>
      </c>
      <c r="K8" s="17" t="s">
        <v>17</v>
      </c>
      <c r="L8" s="17" t="s">
        <v>10</v>
      </c>
      <c r="M8" s="17" t="s">
        <v>5</v>
      </c>
      <c r="N8" s="17" t="s">
        <v>72</v>
      </c>
      <c r="O8" s="17" t="s">
        <v>12</v>
      </c>
      <c r="P8" s="17" t="s">
        <v>79</v>
      </c>
      <c r="Q8" s="17" t="s">
        <v>80</v>
      </c>
      <c r="R8" s="17" t="s">
        <v>62</v>
      </c>
      <c r="S8" s="17" t="s">
        <v>81</v>
      </c>
      <c r="Y8" s="26">
        <f>SUM(AA7:AR7)</f>
        <v>1</v>
      </c>
      <c r="Z8" s="25" t="s">
        <v>84</v>
      </c>
    </row>
    <row r="9" spans="1:44" x14ac:dyDescent="0.2">
      <c r="A9" s="5" t="s">
        <v>0</v>
      </c>
      <c r="B9" s="8">
        <v>53</v>
      </c>
      <c r="C9" s="8">
        <v>54</v>
      </c>
      <c r="D9" s="8">
        <v>76</v>
      </c>
      <c r="E9" s="8">
        <v>111</v>
      </c>
      <c r="F9" s="8">
        <v>31</v>
      </c>
      <c r="G9" s="8">
        <v>1860</v>
      </c>
      <c r="H9" s="8">
        <v>1700</v>
      </c>
      <c r="I9" s="8">
        <v>1960</v>
      </c>
      <c r="J9" s="8">
        <v>21</v>
      </c>
      <c r="K9" s="8">
        <v>1500</v>
      </c>
      <c r="L9" s="8">
        <v>36.437100000000001</v>
      </c>
      <c r="M9" s="8">
        <v>1580</v>
      </c>
      <c r="N9" s="8">
        <v>850</v>
      </c>
      <c r="O9" s="8">
        <v>93</v>
      </c>
      <c r="P9" s="8">
        <v>950</v>
      </c>
      <c r="Q9" s="8">
        <v>1300</v>
      </c>
      <c r="R9" s="8">
        <v>59</v>
      </c>
      <c r="S9" s="8">
        <v>46</v>
      </c>
    </row>
    <row r="10" spans="1:44" x14ac:dyDescent="0.2">
      <c r="A10" s="19" t="s">
        <v>43</v>
      </c>
      <c r="B10" s="6">
        <f>IF($F$3=B8,$F$6,B11/B9)</f>
        <v>5.75</v>
      </c>
      <c r="C10" s="6">
        <f t="shared" ref="C10:S10" si="4">IF($F$3=C8,$F$6,C11/C9)</f>
        <v>6.0239768518518515</v>
      </c>
      <c r="D10" s="6">
        <f t="shared" si="4"/>
        <v>3.8491710526315788</v>
      </c>
      <c r="E10" s="6">
        <f t="shared" si="4"/>
        <v>3.7182742792792789</v>
      </c>
      <c r="F10" s="6">
        <f t="shared" si="4"/>
        <v>7.729929032258064</v>
      </c>
      <c r="G10" s="6">
        <f t="shared" si="4"/>
        <v>0.16489021505376342</v>
      </c>
      <c r="H10" s="6">
        <f t="shared" si="4"/>
        <v>0.20035435294117646</v>
      </c>
      <c r="I10" s="6">
        <f t="shared" si="4"/>
        <v>0.1765068112244898</v>
      </c>
      <c r="J10" s="6">
        <f t="shared" si="4"/>
        <v>11.104783333333332</v>
      </c>
      <c r="K10" s="6">
        <f t="shared" si="4"/>
        <v>0.16044186666666665</v>
      </c>
      <c r="L10" s="6">
        <f t="shared" si="4"/>
        <v>7.1687250083019771</v>
      </c>
      <c r="M10" s="6">
        <f t="shared" si="4"/>
        <v>0.23443041139240503</v>
      </c>
      <c r="N10" s="6">
        <f t="shared" si="4"/>
        <v>0.2632607058823529</v>
      </c>
      <c r="O10" s="6">
        <f t="shared" si="4"/>
        <v>2.9404510752688164</v>
      </c>
      <c r="P10" s="6">
        <f t="shared" si="4"/>
        <v>0.21838984210526313</v>
      </c>
      <c r="Q10" s="6">
        <f t="shared" si="4"/>
        <v>0.13833526923076922</v>
      </c>
      <c r="R10" s="6">
        <f t="shared" si="4"/>
        <v>5.2545449152542369</v>
      </c>
      <c r="S10" s="6">
        <f t="shared" si="4"/>
        <v>5.4565749999999991</v>
      </c>
      <c r="Y10" s="27" t="s">
        <v>83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1</v>
      </c>
      <c r="AG10" s="28">
        <v>1</v>
      </c>
      <c r="AH10" s="28">
        <v>1</v>
      </c>
      <c r="AI10" s="28">
        <v>0</v>
      </c>
      <c r="AJ10" s="28">
        <v>1</v>
      </c>
      <c r="AK10" s="28">
        <v>0</v>
      </c>
      <c r="AL10" s="28">
        <v>1</v>
      </c>
      <c r="AM10" s="28">
        <v>1</v>
      </c>
      <c r="AN10" s="28">
        <v>0</v>
      </c>
      <c r="AO10" s="28">
        <v>1</v>
      </c>
      <c r="AP10" s="28">
        <v>1</v>
      </c>
      <c r="AQ10" s="28">
        <v>0</v>
      </c>
      <c r="AR10" s="28">
        <v>0</v>
      </c>
    </row>
    <row r="11" spans="1:44" x14ac:dyDescent="0.2">
      <c r="A11" s="5" t="s">
        <v>1</v>
      </c>
      <c r="B11" s="34">
        <f t="shared" ref="B11:S11" si="5">IF($F$3=B8,B9*B10,$AA$17+B25)</f>
        <v>304.75</v>
      </c>
      <c r="C11" s="34">
        <f t="shared" si="5"/>
        <v>325.29474999999996</v>
      </c>
      <c r="D11" s="34">
        <f t="shared" si="5"/>
        <v>292.53699999999998</v>
      </c>
      <c r="E11" s="34">
        <f t="shared" si="5"/>
        <v>412.72844499999997</v>
      </c>
      <c r="F11" s="34">
        <f t="shared" si="5"/>
        <v>239.62779999999998</v>
      </c>
      <c r="G11" s="34">
        <f t="shared" si="5"/>
        <v>306.69579999999996</v>
      </c>
      <c r="H11" s="34">
        <f t="shared" si="5"/>
        <v>340.60239999999999</v>
      </c>
      <c r="I11" s="34">
        <f t="shared" si="5"/>
        <v>345.95335</v>
      </c>
      <c r="J11" s="34">
        <f t="shared" si="5"/>
        <v>233.20044999999996</v>
      </c>
      <c r="K11" s="34">
        <f t="shared" si="5"/>
        <v>240.66279999999998</v>
      </c>
      <c r="L11" s="34">
        <f t="shared" si="5"/>
        <v>261.20754999999997</v>
      </c>
      <c r="M11" s="34">
        <f t="shared" si="5"/>
        <v>370.40004999999996</v>
      </c>
      <c r="N11" s="34">
        <f t="shared" si="5"/>
        <v>223.77159999999998</v>
      </c>
      <c r="O11" s="34">
        <f t="shared" si="5"/>
        <v>273.46194999999994</v>
      </c>
      <c r="P11" s="34">
        <f t="shared" si="5"/>
        <v>207.47034999999997</v>
      </c>
      <c r="Q11" s="34">
        <f t="shared" si="5"/>
        <v>179.83584999999999</v>
      </c>
      <c r="R11" s="34">
        <f t="shared" si="5"/>
        <v>310.01814999999999</v>
      </c>
      <c r="S11" s="34">
        <f t="shared" si="5"/>
        <v>251.00244999999995</v>
      </c>
      <c r="Y11" s="27" t="s">
        <v>86</v>
      </c>
      <c r="AA11">
        <f t="shared" ref="AA11:AR11" si="6">IF(AA6+AA10=2,1,0)</f>
        <v>0</v>
      </c>
      <c r="AB11">
        <f t="shared" si="6"/>
        <v>0</v>
      </c>
      <c r="AC11">
        <f t="shared" si="6"/>
        <v>0</v>
      </c>
      <c r="AD11">
        <f t="shared" si="6"/>
        <v>0</v>
      </c>
      <c r="AE11">
        <f t="shared" si="6"/>
        <v>0</v>
      </c>
      <c r="AF11">
        <f t="shared" si="6"/>
        <v>0</v>
      </c>
      <c r="AG11">
        <f t="shared" si="6"/>
        <v>0</v>
      </c>
      <c r="AH11">
        <f t="shared" si="6"/>
        <v>0</v>
      </c>
      <c r="AI11">
        <f t="shared" si="6"/>
        <v>0</v>
      </c>
      <c r="AJ11">
        <f t="shared" si="6"/>
        <v>0</v>
      </c>
      <c r="AK11">
        <f t="shared" si="6"/>
        <v>0</v>
      </c>
      <c r="AL11">
        <f t="shared" si="6"/>
        <v>0</v>
      </c>
      <c r="AM11">
        <f t="shared" si="6"/>
        <v>0</v>
      </c>
      <c r="AN11">
        <f t="shared" si="6"/>
        <v>0</v>
      </c>
      <c r="AO11">
        <f t="shared" si="6"/>
        <v>0</v>
      </c>
      <c r="AP11">
        <f t="shared" si="6"/>
        <v>0</v>
      </c>
      <c r="AQ11">
        <f t="shared" si="6"/>
        <v>0</v>
      </c>
      <c r="AR11">
        <f t="shared" si="6"/>
        <v>0</v>
      </c>
    </row>
    <row r="12" spans="1:44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Y12" s="26">
        <f>SUM(AA11:AR11)</f>
        <v>0</v>
      </c>
      <c r="Z12" s="25" t="s">
        <v>85</v>
      </c>
    </row>
    <row r="13" spans="1:44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Y13" s="4"/>
      <c r="Z13" s="4"/>
    </row>
    <row r="14" spans="1:44" x14ac:dyDescent="0.2">
      <c r="A14" s="5" t="s">
        <v>45</v>
      </c>
      <c r="B14" s="9">
        <v>22.1</v>
      </c>
      <c r="C14" s="9">
        <v>30</v>
      </c>
      <c r="D14" s="9">
        <v>16</v>
      </c>
      <c r="E14" s="9">
        <v>87</v>
      </c>
      <c r="F14" s="9">
        <v>65.8</v>
      </c>
      <c r="G14" s="9">
        <v>35.700000000000003</v>
      </c>
      <c r="H14" s="9">
        <v>54</v>
      </c>
      <c r="I14" s="9">
        <v>75</v>
      </c>
      <c r="J14" s="9">
        <v>19.8</v>
      </c>
      <c r="K14" s="9">
        <v>21</v>
      </c>
      <c r="L14" s="9">
        <v>54</v>
      </c>
      <c r="M14" s="9">
        <v>82.5</v>
      </c>
      <c r="N14" s="9">
        <v>13.72</v>
      </c>
      <c r="O14" s="9">
        <v>16</v>
      </c>
      <c r="P14" s="9">
        <v>26</v>
      </c>
      <c r="Q14" s="9">
        <v>15</v>
      </c>
      <c r="R14" s="9">
        <v>12.1</v>
      </c>
      <c r="S14" s="9">
        <v>9.6</v>
      </c>
      <c r="AA14" t="s">
        <v>16</v>
      </c>
    </row>
    <row r="15" spans="1:44" x14ac:dyDescent="0.2">
      <c r="A15" s="5" t="s">
        <v>46</v>
      </c>
      <c r="B15" s="10">
        <v>29.3</v>
      </c>
      <c r="C15" s="10">
        <v>29.3</v>
      </c>
      <c r="D15" s="10">
        <v>27.9</v>
      </c>
      <c r="E15" s="10">
        <v>31.6</v>
      </c>
      <c r="F15" s="10">
        <v>27.2</v>
      </c>
      <c r="G15" s="10">
        <v>37.200000000000003</v>
      </c>
      <c r="H15" s="10">
        <v>40.200000000000003</v>
      </c>
      <c r="I15" s="10">
        <v>15.6</v>
      </c>
      <c r="J15" s="10">
        <v>33.6</v>
      </c>
      <c r="K15" s="10">
        <v>39.200000000000003</v>
      </c>
      <c r="L15" s="10">
        <v>39.700000000000003</v>
      </c>
      <c r="M15" s="10">
        <v>54.7</v>
      </c>
      <c r="N15" s="10">
        <v>22.6</v>
      </c>
      <c r="O15" s="10">
        <v>12.3</v>
      </c>
      <c r="P15" s="10">
        <v>20.7</v>
      </c>
      <c r="Q15" s="10">
        <v>11.1</v>
      </c>
      <c r="R15" s="10">
        <v>26.8</v>
      </c>
      <c r="S15" s="10">
        <v>4</v>
      </c>
      <c r="AA15">
        <f t="shared" ref="AA15:AR15" si="7">IF($F$3=B8,B27,0)</f>
        <v>86.72724999999997</v>
      </c>
      <c r="AB15">
        <f t="shared" si="7"/>
        <v>0</v>
      </c>
      <c r="AC15">
        <f t="shared" si="7"/>
        <v>0</v>
      </c>
      <c r="AD15">
        <f t="shared" si="7"/>
        <v>0</v>
      </c>
      <c r="AE15">
        <f t="shared" si="7"/>
        <v>0</v>
      </c>
      <c r="AF15">
        <f t="shared" si="7"/>
        <v>0</v>
      </c>
      <c r="AG15">
        <f t="shared" si="7"/>
        <v>0</v>
      </c>
      <c r="AH15">
        <f t="shared" si="7"/>
        <v>0</v>
      </c>
      <c r="AI15">
        <f t="shared" si="7"/>
        <v>0</v>
      </c>
      <c r="AJ15">
        <f t="shared" si="7"/>
        <v>0</v>
      </c>
      <c r="AK15">
        <f t="shared" si="7"/>
        <v>0</v>
      </c>
      <c r="AL15">
        <f t="shared" si="7"/>
        <v>0</v>
      </c>
      <c r="AM15">
        <f t="shared" si="7"/>
        <v>0</v>
      </c>
      <c r="AN15">
        <f t="shared" si="7"/>
        <v>0</v>
      </c>
      <c r="AO15">
        <f t="shared" si="7"/>
        <v>0</v>
      </c>
      <c r="AP15">
        <f t="shared" si="7"/>
        <v>0</v>
      </c>
      <c r="AQ15">
        <f t="shared" si="7"/>
        <v>0</v>
      </c>
      <c r="AR15">
        <f t="shared" si="7"/>
        <v>0</v>
      </c>
    </row>
    <row r="16" spans="1:44" x14ac:dyDescent="0.2">
      <c r="A16" s="5" t="s">
        <v>47</v>
      </c>
      <c r="B16" s="10">
        <v>10.5</v>
      </c>
      <c r="C16" s="10">
        <v>18.5</v>
      </c>
      <c r="D16" s="10">
        <v>18.5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16</v>
      </c>
      <c r="L16" s="10">
        <v>3</v>
      </c>
      <c r="M16" s="10">
        <v>20</v>
      </c>
      <c r="N16" s="10">
        <v>0</v>
      </c>
      <c r="O16" s="10">
        <v>0</v>
      </c>
      <c r="P16" s="10">
        <v>0</v>
      </c>
      <c r="Q16" s="10">
        <v>0</v>
      </c>
      <c r="R16" s="10">
        <v>10</v>
      </c>
      <c r="S16" s="10">
        <v>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5</v>
      </c>
      <c r="H17" s="10">
        <v>10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6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AA17">
        <f>SUM(AA15:AR15)</f>
        <v>86.72724999999997</v>
      </c>
    </row>
    <row r="18" spans="1:31" x14ac:dyDescent="0.2">
      <c r="A18" s="5" t="s">
        <v>49</v>
      </c>
      <c r="B18" s="10">
        <v>99.28</v>
      </c>
      <c r="C18" s="10">
        <v>101.55</v>
      </c>
      <c r="D18" s="10">
        <v>86.64</v>
      </c>
      <c r="E18" s="10">
        <v>108.52</v>
      </c>
      <c r="F18" s="10">
        <v>11.33</v>
      </c>
      <c r="G18" s="10">
        <v>64.41</v>
      </c>
      <c r="H18" s="10">
        <v>57.07</v>
      </c>
      <c r="I18" s="10">
        <v>110.94</v>
      </c>
      <c r="J18" s="10">
        <v>35.26</v>
      </c>
      <c r="K18" s="10">
        <v>10.58</v>
      </c>
      <c r="L18" s="10">
        <v>15.38</v>
      </c>
      <c r="M18" s="10">
        <v>43.52</v>
      </c>
      <c r="N18" s="10">
        <v>32.47</v>
      </c>
      <c r="O18" s="10">
        <v>91.75</v>
      </c>
      <c r="P18" s="10">
        <v>21.72</v>
      </c>
      <c r="Q18" s="10">
        <v>21.28</v>
      </c>
      <c r="R18" s="10">
        <v>112.89</v>
      </c>
      <c r="S18" s="10">
        <v>83.41</v>
      </c>
    </row>
    <row r="19" spans="1:31" x14ac:dyDescent="0.2">
      <c r="A19" s="5" t="s">
        <v>50</v>
      </c>
      <c r="B19" s="10">
        <v>6.3</v>
      </c>
      <c r="C19" s="10">
        <v>7.9</v>
      </c>
      <c r="D19" s="10">
        <v>4.9000000000000004</v>
      </c>
      <c r="E19" s="10">
        <v>9.1999999999999993</v>
      </c>
      <c r="F19" s="10">
        <v>4.7</v>
      </c>
      <c r="G19" s="10">
        <v>8.6999999999999993</v>
      </c>
      <c r="H19" s="10">
        <v>13.6</v>
      </c>
      <c r="I19" s="10">
        <v>7.8</v>
      </c>
      <c r="J19" s="10">
        <v>10.7</v>
      </c>
      <c r="K19" s="10">
        <v>8.6999999999999993</v>
      </c>
      <c r="L19" s="10">
        <v>8.3000000000000007</v>
      </c>
      <c r="M19" s="10">
        <v>13.1</v>
      </c>
      <c r="N19" s="10">
        <v>16</v>
      </c>
      <c r="O19" s="10">
        <v>11.8</v>
      </c>
      <c r="P19" s="10">
        <v>7.8</v>
      </c>
      <c r="Q19" s="10">
        <v>0</v>
      </c>
      <c r="R19" s="10">
        <v>6.3</v>
      </c>
      <c r="S19" s="10">
        <v>15.5</v>
      </c>
      <c r="AA19" s="29" t="s">
        <v>87</v>
      </c>
      <c r="AE19" s="30">
        <v>7.0000000000000007E-2</v>
      </c>
    </row>
    <row r="20" spans="1:31" x14ac:dyDescent="0.2">
      <c r="A20" s="5" t="s">
        <v>51</v>
      </c>
      <c r="B20" s="10">
        <v>15.96</v>
      </c>
      <c r="C20" s="10">
        <v>16.010000000000002</v>
      </c>
      <c r="D20" s="10">
        <v>17.149999999999999</v>
      </c>
      <c r="E20" s="10">
        <v>22.966999999999999</v>
      </c>
      <c r="F20" s="10">
        <v>12.21</v>
      </c>
      <c r="G20" s="10">
        <v>16.989999999999998</v>
      </c>
      <c r="H20" s="10">
        <v>16.7</v>
      </c>
      <c r="I20" s="10">
        <v>15.07</v>
      </c>
      <c r="J20" s="10">
        <v>15.05</v>
      </c>
      <c r="K20" s="10">
        <v>15.7</v>
      </c>
      <c r="L20" s="10">
        <v>14.23</v>
      </c>
      <c r="M20" s="10">
        <v>17.37</v>
      </c>
      <c r="N20" s="10">
        <v>14.96</v>
      </c>
      <c r="O20" s="10">
        <v>19.34</v>
      </c>
      <c r="P20" s="10">
        <v>14.64</v>
      </c>
      <c r="Q20" s="10">
        <v>15.57</v>
      </c>
      <c r="R20" s="10">
        <v>15</v>
      </c>
      <c r="S20" s="10">
        <v>14.35</v>
      </c>
    </row>
    <row r="21" spans="1:31" x14ac:dyDescent="0.2">
      <c r="A21" s="5" t="s">
        <v>52</v>
      </c>
      <c r="B21" s="10">
        <v>25.21</v>
      </c>
      <c r="C21" s="10">
        <v>25.24</v>
      </c>
      <c r="D21" s="10">
        <v>25.76</v>
      </c>
      <c r="E21" s="10">
        <v>31.49</v>
      </c>
      <c r="F21" s="10">
        <v>20.99</v>
      </c>
      <c r="G21" s="10">
        <v>25.09</v>
      </c>
      <c r="H21" s="10">
        <v>24.92</v>
      </c>
      <c r="I21" s="10">
        <v>24.05</v>
      </c>
      <c r="J21" s="10">
        <v>25.11</v>
      </c>
      <c r="K21" s="10">
        <v>27.55</v>
      </c>
      <c r="L21" s="10">
        <v>23.97</v>
      </c>
      <c r="M21" s="10">
        <v>27.39</v>
      </c>
      <c r="N21" s="10">
        <v>24.66</v>
      </c>
      <c r="O21" s="10">
        <v>27.23</v>
      </c>
      <c r="P21" s="10">
        <v>23.8</v>
      </c>
      <c r="Q21" s="10">
        <v>25.01</v>
      </c>
      <c r="R21" s="10">
        <v>22.65</v>
      </c>
      <c r="S21" s="10">
        <v>21.86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0</v>
      </c>
      <c r="E22" s="10">
        <v>22.2</v>
      </c>
      <c r="F22" s="10">
        <v>0</v>
      </c>
      <c r="G22" s="10">
        <v>7.44</v>
      </c>
      <c r="H22" s="10">
        <v>6.8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</row>
    <row r="23" spans="1:31" x14ac:dyDescent="0.2">
      <c r="A23" s="5" t="s">
        <v>53</v>
      </c>
      <c r="B23" s="10">
        <v>2</v>
      </c>
      <c r="C23" s="10">
        <v>2</v>
      </c>
      <c r="D23" s="10">
        <v>2</v>
      </c>
      <c r="E23" s="10">
        <v>2</v>
      </c>
      <c r="F23" s="10">
        <v>5.5</v>
      </c>
      <c r="G23" s="10">
        <v>12</v>
      </c>
      <c r="H23" s="10">
        <v>22</v>
      </c>
      <c r="I23" s="10">
        <v>2</v>
      </c>
      <c r="J23" s="10">
        <v>2</v>
      </c>
      <c r="K23" s="10">
        <v>10</v>
      </c>
      <c r="L23" s="10">
        <v>10</v>
      </c>
      <c r="M23" s="10">
        <v>15.5</v>
      </c>
      <c r="N23" s="10">
        <v>2</v>
      </c>
      <c r="O23" s="10">
        <v>2</v>
      </c>
      <c r="P23" s="10">
        <v>2</v>
      </c>
      <c r="Q23" s="10">
        <v>2</v>
      </c>
      <c r="R23" s="10">
        <v>10</v>
      </c>
      <c r="S23" s="10">
        <v>10</v>
      </c>
    </row>
    <row r="24" spans="1:31" x14ac:dyDescent="0.2">
      <c r="A24" s="5" t="s">
        <v>54</v>
      </c>
      <c r="B24" s="18">
        <f>SUM(B14:B23)*$AE$19*6/12</f>
        <v>7.3727500000000008</v>
      </c>
      <c r="C24" s="18">
        <f t="shared" ref="C24:S24" si="8">SUM(C14:C23)*$AE$19*6/12</f>
        <v>8.0675000000000008</v>
      </c>
      <c r="D24" s="18">
        <f t="shared" si="8"/>
        <v>6.9597500000000005</v>
      </c>
      <c r="E24" s="18">
        <f t="shared" si="8"/>
        <v>11.024195000000001</v>
      </c>
      <c r="F24" s="18">
        <f t="shared" si="8"/>
        <v>5.1705500000000013</v>
      </c>
      <c r="G24" s="18">
        <f t="shared" si="8"/>
        <v>7.438550000000002</v>
      </c>
      <c r="H24" s="18">
        <f t="shared" si="8"/>
        <v>8.5851500000000023</v>
      </c>
      <c r="I24" s="18">
        <f t="shared" si="8"/>
        <v>8.7661000000000016</v>
      </c>
      <c r="J24" s="18">
        <f t="shared" si="8"/>
        <v>4.9531999999999998</v>
      </c>
      <c r="K24" s="18">
        <f t="shared" si="8"/>
        <v>5.2055500000000015</v>
      </c>
      <c r="L24" s="18">
        <f t="shared" si="8"/>
        <v>5.9002999999999988</v>
      </c>
      <c r="M24" s="18">
        <f t="shared" si="8"/>
        <v>9.5928000000000004</v>
      </c>
      <c r="N24" s="18">
        <f t="shared" si="8"/>
        <v>4.6343500000000004</v>
      </c>
      <c r="O24" s="18">
        <f t="shared" si="8"/>
        <v>6.3146999999999993</v>
      </c>
      <c r="P24" s="18">
        <f t="shared" si="8"/>
        <v>4.0831</v>
      </c>
      <c r="Q24" s="18">
        <f t="shared" si="8"/>
        <v>3.1486000000000005</v>
      </c>
      <c r="R24" s="18">
        <f t="shared" si="8"/>
        <v>7.5509000000000013</v>
      </c>
      <c r="S24" s="18">
        <f t="shared" si="8"/>
        <v>5.5551999999999992</v>
      </c>
    </row>
    <row r="25" spans="1:31" x14ac:dyDescent="0.2">
      <c r="A25" s="5" t="s">
        <v>55</v>
      </c>
      <c r="B25" s="35">
        <f t="shared" ref="B25:S25" si="9">SUM(B14:B24)</f>
        <v>218.02275000000003</v>
      </c>
      <c r="C25" s="35">
        <f t="shared" si="9"/>
        <v>238.5675</v>
      </c>
      <c r="D25" s="35">
        <f t="shared" si="9"/>
        <v>205.80975000000001</v>
      </c>
      <c r="E25" s="35">
        <f t="shared" si="9"/>
        <v>326.001195</v>
      </c>
      <c r="F25" s="35">
        <f t="shared" si="9"/>
        <v>152.90055000000001</v>
      </c>
      <c r="G25" s="35">
        <f t="shared" si="9"/>
        <v>219.96854999999999</v>
      </c>
      <c r="H25" s="35">
        <f t="shared" si="9"/>
        <v>253.87515000000002</v>
      </c>
      <c r="I25" s="35">
        <f t="shared" si="9"/>
        <v>259.22610000000003</v>
      </c>
      <c r="J25" s="35">
        <f t="shared" si="9"/>
        <v>146.47319999999999</v>
      </c>
      <c r="K25" s="35">
        <f t="shared" si="9"/>
        <v>153.93555000000001</v>
      </c>
      <c r="L25" s="35">
        <f t="shared" si="9"/>
        <v>174.48029999999997</v>
      </c>
      <c r="M25" s="35">
        <f t="shared" si="9"/>
        <v>283.6728</v>
      </c>
      <c r="N25" s="35">
        <f t="shared" si="9"/>
        <v>137.04435000000001</v>
      </c>
      <c r="O25" s="35">
        <f t="shared" si="9"/>
        <v>186.73469999999998</v>
      </c>
      <c r="P25" s="35">
        <f t="shared" si="9"/>
        <v>120.7431</v>
      </c>
      <c r="Q25" s="35">
        <f t="shared" si="9"/>
        <v>93.10860000000001</v>
      </c>
      <c r="R25" s="35">
        <f t="shared" si="9"/>
        <v>223.29090000000002</v>
      </c>
      <c r="S25" s="35">
        <f t="shared" si="9"/>
        <v>164.27519999999998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spans="1:31" x14ac:dyDescent="0.2">
      <c r="A27" s="5" t="s">
        <v>56</v>
      </c>
      <c r="B27" s="34">
        <f t="shared" ref="B27:S27" si="10">B11-B25</f>
        <v>86.72724999999997</v>
      </c>
      <c r="C27" s="34">
        <f t="shared" si="10"/>
        <v>86.72724999999997</v>
      </c>
      <c r="D27" s="34">
        <f t="shared" si="10"/>
        <v>86.72724999999997</v>
      </c>
      <c r="E27" s="34">
        <f t="shared" si="10"/>
        <v>86.72724999999997</v>
      </c>
      <c r="F27" s="34">
        <f t="shared" si="10"/>
        <v>86.72724999999997</v>
      </c>
      <c r="G27" s="34">
        <f t="shared" si="10"/>
        <v>86.72724999999997</v>
      </c>
      <c r="H27" s="34">
        <f t="shared" si="10"/>
        <v>86.72724999999997</v>
      </c>
      <c r="I27" s="34">
        <f t="shared" si="10"/>
        <v>86.72724999999997</v>
      </c>
      <c r="J27" s="34">
        <f t="shared" si="10"/>
        <v>86.72724999999997</v>
      </c>
      <c r="K27" s="34">
        <f t="shared" si="10"/>
        <v>86.72724999999997</v>
      </c>
      <c r="L27" s="34">
        <f t="shared" si="10"/>
        <v>86.727249999999998</v>
      </c>
      <c r="M27" s="34">
        <f t="shared" si="10"/>
        <v>86.72724999999997</v>
      </c>
      <c r="N27" s="34">
        <f t="shared" si="10"/>
        <v>86.72724999999997</v>
      </c>
      <c r="O27" s="34">
        <f t="shared" si="10"/>
        <v>86.72724999999997</v>
      </c>
      <c r="P27" s="34">
        <f t="shared" si="10"/>
        <v>86.72724999999997</v>
      </c>
      <c r="Q27" s="34">
        <f t="shared" si="10"/>
        <v>86.727249999999984</v>
      </c>
      <c r="R27" s="34">
        <f t="shared" si="10"/>
        <v>86.72724999999997</v>
      </c>
      <c r="S27" s="34">
        <f t="shared" si="10"/>
        <v>86.72724999999997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1" x14ac:dyDescent="0.2">
      <c r="A30" s="2" t="s">
        <v>19</v>
      </c>
    </row>
    <row r="31" spans="1:31" x14ac:dyDescent="0.2">
      <c r="A31" t="s">
        <v>20</v>
      </c>
    </row>
  </sheetData>
  <sheetProtection sheet="1" objects="1" scenarios="1"/>
  <conditionalFormatting sqref="B8:L8">
    <cfRule type="cellIs" dxfId="35" priority="11" stopIfTrue="1" operator="equal">
      <formula>$F$3</formula>
    </cfRule>
  </conditionalFormatting>
  <conditionalFormatting sqref="F7:J7">
    <cfRule type="cellIs" dxfId="34" priority="12" stopIfTrue="1" operator="equal">
      <formula>1</formula>
    </cfRule>
  </conditionalFormatting>
  <conditionalFormatting sqref="M8:R8">
    <cfRule type="cellIs" dxfId="33" priority="10" stopIfTrue="1" operator="equal">
      <formula>$F$3</formula>
    </cfRule>
  </conditionalFormatting>
  <conditionalFormatting sqref="B10">
    <cfRule type="expression" dxfId="32" priority="9">
      <formula>AA10=1</formula>
    </cfRule>
    <cfRule type="expression" dxfId="31" priority="13" stopIfTrue="1">
      <formula>AA6=1</formula>
    </cfRule>
  </conditionalFormatting>
  <conditionalFormatting sqref="F4">
    <cfRule type="expression" dxfId="30" priority="8" stopIfTrue="1">
      <formula>$Y$12=1</formula>
    </cfRule>
  </conditionalFormatting>
  <conditionalFormatting sqref="F5">
    <cfRule type="expression" dxfId="29" priority="7" stopIfTrue="1">
      <formula>$Y$12=1</formula>
    </cfRule>
  </conditionalFormatting>
  <conditionalFormatting sqref="F6">
    <cfRule type="expression" dxfId="28" priority="6" stopIfTrue="1">
      <formula>$Y$12=1</formula>
    </cfRule>
  </conditionalFormatting>
  <conditionalFormatting sqref="C10:R10">
    <cfRule type="expression" dxfId="27" priority="4">
      <formula>AB10=1</formula>
    </cfRule>
    <cfRule type="expression" dxfId="26" priority="5" stopIfTrue="1">
      <formula>AB6=1</formula>
    </cfRule>
  </conditionalFormatting>
  <conditionalFormatting sqref="S8">
    <cfRule type="cellIs" dxfId="25" priority="3" stopIfTrue="1" operator="equal">
      <formula>$F$3</formula>
    </cfRule>
  </conditionalFormatting>
  <conditionalFormatting sqref="S10">
    <cfRule type="expression" dxfId="24" priority="1">
      <formula>AR10=1</formula>
    </cfRule>
    <cfRule type="expression" dxfId="23" priority="2" stopIfTrue="1">
      <formula>AR6=1</formula>
    </cfRule>
  </conditionalFormatting>
  <dataValidations count="1">
    <dataValidation type="list" allowBlank="1" showInputMessage="1" showErrorMessage="1" sqref="F3" xr:uid="{00000000-0002-0000-0700-000000000000}">
      <formula1>$B$8:$S$8</formula1>
    </dataValidation>
  </dataValidations>
  <pageMargins left="0.5" right="0.25" top="1" bottom="1" header="0.5" footer="0.5"/>
  <pageSetup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S31"/>
  <sheetViews>
    <sheetView showGridLines="0" workbookViewId="0">
      <pane xSplit="1" topLeftCell="B1" activePane="topRight" state="frozen"/>
      <selection pane="topRight" activeCell="S24" sqref="S24"/>
    </sheetView>
  </sheetViews>
  <sheetFormatPr defaultRowHeight="12.75" x14ac:dyDescent="0.2"/>
  <cols>
    <col min="1" max="1" width="13.42578125" customWidth="1"/>
    <col min="2" max="12" width="9.7109375" customWidth="1"/>
    <col min="13" max="13" width="9.7109375" hidden="1" customWidth="1"/>
    <col min="14" max="16" width="9.7109375" customWidth="1"/>
    <col min="17" max="17" width="9.7109375" hidden="1" customWidth="1"/>
    <col min="18" max="19" width="9.7109375" customWidth="1"/>
    <col min="24" max="26" width="9.140625" hidden="1" customWidth="1"/>
    <col min="27" max="43" width="8.85546875" hidden="1" customWidth="1"/>
    <col min="44" max="45" width="9.140625" hidden="1" customWidth="1"/>
  </cols>
  <sheetData>
    <row r="1" spans="1:44" x14ac:dyDescent="0.2">
      <c r="A1" s="2" t="s">
        <v>70</v>
      </c>
      <c r="B1" s="2"/>
      <c r="C1" s="2"/>
      <c r="G1" s="2"/>
      <c r="J1" s="22"/>
      <c r="R1" s="2"/>
    </row>
    <row r="2" spans="1:44" x14ac:dyDescent="0.2">
      <c r="C2" s="2"/>
      <c r="D2" s="2"/>
      <c r="Y2" s="25"/>
      <c r="Z2" s="25"/>
      <c r="AA2" s="4"/>
      <c r="AB2" s="4"/>
    </row>
    <row r="3" spans="1:44" x14ac:dyDescent="0.2">
      <c r="B3" s="22" t="s">
        <v>59</v>
      </c>
      <c r="C3" s="22"/>
      <c r="D3" s="22"/>
      <c r="E3" s="5"/>
      <c r="F3" s="24" t="s">
        <v>11</v>
      </c>
      <c r="Q3" s="3"/>
      <c r="Y3" s="4"/>
      <c r="Z3" s="4"/>
    </row>
    <row r="4" spans="1:44" x14ac:dyDescent="0.2">
      <c r="B4" s="5" t="s">
        <v>40</v>
      </c>
      <c r="C4" s="20" t="str">
        <f>F3</f>
        <v>S. Wht</v>
      </c>
      <c r="D4" s="5" t="s">
        <v>39</v>
      </c>
      <c r="E4" s="5"/>
      <c r="F4" s="9">
        <v>6.15</v>
      </c>
      <c r="G4" s="33" t="str">
        <f>IF(Y8=1,"","&lt;= enter cash price if no futures market")</f>
        <v/>
      </c>
      <c r="H4" s="15"/>
      <c r="I4" s="15"/>
      <c r="J4" s="15"/>
      <c r="K4" s="15"/>
      <c r="Y4" s="4"/>
      <c r="Z4" s="4"/>
      <c r="AA4" t="str">
        <f t="shared" ref="AA4:AL4" si="0">B8</f>
        <v>S. Wht</v>
      </c>
      <c r="AB4" t="str">
        <f t="shared" si="0"/>
        <v>Durum</v>
      </c>
      <c r="AC4" t="str">
        <f t="shared" si="0"/>
        <v>Barley</v>
      </c>
      <c r="AD4" t="str">
        <f t="shared" si="0"/>
        <v>Corn</v>
      </c>
      <c r="AE4" t="str">
        <f t="shared" si="0"/>
        <v>Soybean</v>
      </c>
      <c r="AF4" t="str">
        <f t="shared" si="0"/>
        <v>Oil Snflr</v>
      </c>
      <c r="AG4" t="str">
        <f t="shared" si="0"/>
        <v>Conf Snflr</v>
      </c>
      <c r="AH4" t="str">
        <f t="shared" si="0"/>
        <v>Canola</v>
      </c>
      <c r="AI4" t="str">
        <f t="shared" si="0"/>
        <v>Flax</v>
      </c>
      <c r="AJ4" t="str">
        <f t="shared" si="0"/>
        <v>Field Pea</v>
      </c>
      <c r="AK4" t="str">
        <f t="shared" si="0"/>
        <v>Lentils</v>
      </c>
      <c r="AL4">
        <f t="shared" si="0"/>
        <v>0</v>
      </c>
      <c r="AM4" t="str">
        <f t="shared" ref="AM4:AR4" si="1">N8</f>
        <v>Mustard</v>
      </c>
      <c r="AN4" t="str">
        <f t="shared" si="1"/>
        <v>Oats</v>
      </c>
      <c r="AO4" t="str">
        <f t="shared" si="1"/>
        <v>Buckwht</v>
      </c>
      <c r="AP4">
        <f t="shared" si="1"/>
        <v>0</v>
      </c>
      <c r="AQ4" t="str">
        <f t="shared" si="1"/>
        <v>W.Wht</v>
      </c>
      <c r="AR4" t="str">
        <f t="shared" si="1"/>
        <v>Rye</v>
      </c>
    </row>
    <row r="5" spans="1:44" x14ac:dyDescent="0.2">
      <c r="B5" s="5" t="s">
        <v>44</v>
      </c>
      <c r="C5" s="5"/>
      <c r="D5" s="5"/>
      <c r="E5" s="5"/>
      <c r="F5" s="9">
        <v>-0.4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0</v>
      </c>
      <c r="AD5" s="23">
        <v>1</v>
      </c>
      <c r="AE5" s="23">
        <v>1</v>
      </c>
      <c r="AF5" s="23">
        <v>0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0</v>
      </c>
      <c r="AM5" s="23">
        <v>0</v>
      </c>
      <c r="AN5" s="23">
        <v>1</v>
      </c>
      <c r="AO5" s="23">
        <v>0</v>
      </c>
      <c r="AP5" s="23">
        <v>0</v>
      </c>
      <c r="AQ5" s="23">
        <v>1</v>
      </c>
      <c r="AR5" s="23">
        <v>0</v>
      </c>
    </row>
    <row r="6" spans="1:44" x14ac:dyDescent="0.2">
      <c r="B6" s="5" t="s">
        <v>41</v>
      </c>
      <c r="C6" s="20" t="str">
        <f>F3</f>
        <v>S. Wht</v>
      </c>
      <c r="D6" s="5" t="s">
        <v>42</v>
      </c>
      <c r="E6" s="5"/>
      <c r="F6" s="21">
        <f>F4+F5</f>
        <v>5.75</v>
      </c>
      <c r="G6" s="4"/>
      <c r="Y6" s="4" t="s">
        <v>60</v>
      </c>
      <c r="Z6" s="4"/>
      <c r="AA6">
        <f t="shared" ref="AA6:AL6" si="2">IF($F$3=B8,1,0)</f>
        <v>1</v>
      </c>
      <c r="AB6">
        <f t="shared" si="2"/>
        <v>0</v>
      </c>
      <c r="AC6">
        <f t="shared" si="2"/>
        <v>0</v>
      </c>
      <c r="AD6">
        <f t="shared" si="2"/>
        <v>0</v>
      </c>
      <c r="AE6">
        <f t="shared" si="2"/>
        <v>0</v>
      </c>
      <c r="AF6">
        <f t="shared" si="2"/>
        <v>0</v>
      </c>
      <c r="AG6">
        <f t="shared" si="2"/>
        <v>0</v>
      </c>
      <c r="AH6">
        <f t="shared" si="2"/>
        <v>0</v>
      </c>
      <c r="AI6">
        <f t="shared" si="2"/>
        <v>0</v>
      </c>
      <c r="AJ6">
        <f t="shared" si="2"/>
        <v>0</v>
      </c>
      <c r="AK6">
        <f t="shared" si="2"/>
        <v>0</v>
      </c>
      <c r="AL6">
        <f t="shared" si="2"/>
        <v>0</v>
      </c>
      <c r="AM6">
        <f t="shared" ref="AM6:AR6" si="3">IF($F$3=N8,1,0)</f>
        <v>0</v>
      </c>
      <c r="AN6">
        <f t="shared" si="3"/>
        <v>0</v>
      </c>
      <c r="AO6">
        <f t="shared" si="3"/>
        <v>0</v>
      </c>
      <c r="AP6">
        <f t="shared" si="3"/>
        <v>0</v>
      </c>
      <c r="AQ6">
        <f t="shared" si="3"/>
        <v>0</v>
      </c>
      <c r="AR6">
        <f t="shared" si="3"/>
        <v>0</v>
      </c>
    </row>
    <row r="7" spans="1:44" x14ac:dyDescent="0.2">
      <c r="F7" s="4"/>
      <c r="G7" s="4"/>
      <c r="H7" s="4"/>
      <c r="I7" s="4"/>
      <c r="J7" s="4"/>
      <c r="Y7" s="25" t="s">
        <v>82</v>
      </c>
      <c r="Z7" s="4"/>
      <c r="AA7">
        <f>IF(AA5+AA6=2,1,0)</f>
        <v>1</v>
      </c>
      <c r="AB7">
        <f t="shared" ref="AB7:AQ7" si="4">IF(AB5+AB6=2,1,0)</f>
        <v>0</v>
      </c>
      <c r="AC7">
        <f t="shared" si="4"/>
        <v>0</v>
      </c>
      <c r="AD7">
        <f t="shared" si="4"/>
        <v>0</v>
      </c>
      <c r="AE7">
        <f t="shared" si="4"/>
        <v>0</v>
      </c>
      <c r="AF7">
        <f t="shared" si="4"/>
        <v>0</v>
      </c>
      <c r="AG7">
        <f t="shared" si="4"/>
        <v>0</v>
      </c>
      <c r="AH7">
        <f t="shared" si="4"/>
        <v>0</v>
      </c>
      <c r="AI7">
        <f t="shared" si="4"/>
        <v>0</v>
      </c>
      <c r="AJ7">
        <f t="shared" si="4"/>
        <v>0</v>
      </c>
      <c r="AK7">
        <f t="shared" si="4"/>
        <v>0</v>
      </c>
      <c r="AL7">
        <f t="shared" si="4"/>
        <v>0</v>
      </c>
      <c r="AM7">
        <f t="shared" si="4"/>
        <v>0</v>
      </c>
      <c r="AN7">
        <f t="shared" si="4"/>
        <v>0</v>
      </c>
      <c r="AO7">
        <f t="shared" si="4"/>
        <v>0</v>
      </c>
      <c r="AP7">
        <f t="shared" si="4"/>
        <v>0</v>
      </c>
      <c r="AQ7">
        <f t="shared" si="4"/>
        <v>0</v>
      </c>
      <c r="AR7">
        <f>IF(AR5+AR6=2,1,0)</f>
        <v>0</v>
      </c>
    </row>
    <row r="8" spans="1:44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6</v>
      </c>
      <c r="H8" s="17" t="s">
        <v>15</v>
      </c>
      <c r="I8" s="17" t="s">
        <v>7</v>
      </c>
      <c r="J8" s="17" t="s">
        <v>8</v>
      </c>
      <c r="K8" s="17" t="s">
        <v>10</v>
      </c>
      <c r="L8" s="17" t="s">
        <v>17</v>
      </c>
      <c r="M8" s="17"/>
      <c r="N8" s="17" t="s">
        <v>72</v>
      </c>
      <c r="O8" s="17" t="s">
        <v>12</v>
      </c>
      <c r="P8" s="17" t="s">
        <v>79</v>
      </c>
      <c r="Q8" s="17"/>
      <c r="R8" s="17" t="s">
        <v>62</v>
      </c>
      <c r="S8" s="17" t="s">
        <v>81</v>
      </c>
      <c r="Y8" s="26">
        <f>SUM(AA7:AR7)</f>
        <v>1</v>
      </c>
      <c r="Z8" s="25" t="s">
        <v>84</v>
      </c>
    </row>
    <row r="9" spans="1:44" x14ac:dyDescent="0.2">
      <c r="A9" s="5" t="s">
        <v>0</v>
      </c>
      <c r="B9" s="8">
        <v>43</v>
      </c>
      <c r="C9" s="8">
        <v>42</v>
      </c>
      <c r="D9" s="8">
        <v>60</v>
      </c>
      <c r="E9" s="8">
        <v>82</v>
      </c>
      <c r="F9" s="8">
        <v>28</v>
      </c>
      <c r="G9" s="8">
        <v>1660</v>
      </c>
      <c r="H9" s="8">
        <v>1750</v>
      </c>
      <c r="I9" s="8">
        <v>1780</v>
      </c>
      <c r="J9" s="8">
        <v>20</v>
      </c>
      <c r="K9" s="8">
        <v>34.431399999999996</v>
      </c>
      <c r="L9" s="8">
        <v>1300</v>
      </c>
      <c r="M9" s="8"/>
      <c r="N9" s="8">
        <v>750</v>
      </c>
      <c r="O9" s="8">
        <v>70</v>
      </c>
      <c r="P9" s="8">
        <v>850</v>
      </c>
      <c r="Q9" s="8"/>
      <c r="R9" s="8">
        <v>47</v>
      </c>
      <c r="S9" s="8">
        <v>41</v>
      </c>
    </row>
    <row r="10" spans="1:44" x14ac:dyDescent="0.2">
      <c r="A10" s="19" t="s">
        <v>43</v>
      </c>
      <c r="B10" s="6">
        <f>IF($F$3=B8,$F$6,B11/B9)</f>
        <v>5.75</v>
      </c>
      <c r="C10" s="6">
        <f t="shared" ref="C10:R10" si="5">IF($F$3=C8,$F$6,C11/C9)</f>
        <v>6.0276154761904763</v>
      </c>
      <c r="D10" s="6">
        <f t="shared" si="5"/>
        <v>3.8143008333333337</v>
      </c>
      <c r="E10" s="6">
        <f t="shared" si="5"/>
        <v>3.8216603658536585</v>
      </c>
      <c r="F10" s="6">
        <f t="shared" si="5"/>
        <v>7.0922964285714292</v>
      </c>
      <c r="G10" s="6">
        <f t="shared" si="5"/>
        <v>0.16431490963855425</v>
      </c>
      <c r="H10" s="6">
        <f t="shared" si="5"/>
        <v>0.18544768571428571</v>
      </c>
      <c r="I10" s="6">
        <f t="shared" si="5"/>
        <v>0.17722275280898878</v>
      </c>
      <c r="J10" s="6">
        <f t="shared" si="5"/>
        <v>9.8246800000000007</v>
      </c>
      <c r="K10" s="6">
        <f t="shared" si="5"/>
        <v>6.8054987598529264</v>
      </c>
      <c r="L10" s="6">
        <f t="shared" si="5"/>
        <v>0.16505773076923078</v>
      </c>
      <c r="M10" s="6"/>
      <c r="N10" s="6">
        <f t="shared" si="5"/>
        <v>0.26530346666666665</v>
      </c>
      <c r="O10" s="6">
        <f t="shared" si="5"/>
        <v>3.1392864285714288</v>
      </c>
      <c r="P10" s="6">
        <f t="shared" si="5"/>
        <v>0.20659682352941178</v>
      </c>
      <c r="Q10" s="6"/>
      <c r="R10" s="6">
        <f t="shared" si="5"/>
        <v>5.2535914893617015</v>
      </c>
      <c r="S10" s="6">
        <f>IF($F$3=S8,$F$6,S11/S9)</f>
        <v>4.9942256097560973</v>
      </c>
      <c r="Y10" s="27" t="s">
        <v>83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1</v>
      </c>
      <c r="AG10" s="28">
        <v>1</v>
      </c>
      <c r="AH10" s="28">
        <v>1</v>
      </c>
      <c r="AI10" s="28">
        <v>0</v>
      </c>
      <c r="AJ10" s="28">
        <v>0</v>
      </c>
      <c r="AK10" s="28">
        <v>1</v>
      </c>
      <c r="AL10" s="28">
        <v>1</v>
      </c>
      <c r="AM10" s="28">
        <v>1</v>
      </c>
      <c r="AN10" s="28">
        <v>0</v>
      </c>
      <c r="AO10" s="28">
        <v>1</v>
      </c>
      <c r="AP10" s="28">
        <v>1</v>
      </c>
      <c r="AQ10" s="28">
        <v>0</v>
      </c>
      <c r="AR10" s="28">
        <v>0</v>
      </c>
    </row>
    <row r="11" spans="1:44" x14ac:dyDescent="0.2">
      <c r="A11" s="5" t="s">
        <v>1</v>
      </c>
      <c r="B11" s="34">
        <f t="shared" ref="B11:L11" si="6">IF($F$3=B8,B9*B10,$AA$17+B25)</f>
        <v>247.25</v>
      </c>
      <c r="C11" s="34">
        <f t="shared" si="6"/>
        <v>253.15985000000001</v>
      </c>
      <c r="D11" s="34">
        <f t="shared" si="6"/>
        <v>228.85805000000002</v>
      </c>
      <c r="E11" s="34">
        <f t="shared" si="6"/>
        <v>313.37615</v>
      </c>
      <c r="F11" s="34">
        <f t="shared" si="6"/>
        <v>198.58430000000001</v>
      </c>
      <c r="G11" s="34">
        <f t="shared" si="6"/>
        <v>272.76275000000004</v>
      </c>
      <c r="H11" s="34">
        <f t="shared" si="6"/>
        <v>324.53345000000002</v>
      </c>
      <c r="I11" s="34">
        <f t="shared" si="6"/>
        <v>315.45650000000001</v>
      </c>
      <c r="J11" s="34">
        <f t="shared" si="6"/>
        <v>196.49360000000001</v>
      </c>
      <c r="K11" s="34">
        <f t="shared" si="6"/>
        <v>234.32285000000002</v>
      </c>
      <c r="L11" s="34">
        <f t="shared" si="6"/>
        <v>214.57505</v>
      </c>
      <c r="M11" s="34"/>
      <c r="N11" s="34">
        <f>IF($F$3=N8,N9*N10,$AA$17+N25)</f>
        <v>198.9776</v>
      </c>
      <c r="O11" s="34">
        <f>IF($F$3=O8,O9*O10,$AA$17+O25)</f>
        <v>219.75005000000002</v>
      </c>
      <c r="P11" s="34">
        <f>IF($F$3=P8,P9*P10,$AA$17+P25)</f>
        <v>175.60730000000001</v>
      </c>
      <c r="Q11" s="34"/>
      <c r="R11" s="34">
        <f>IF($F$3=R8,R9*R10,$AA$17+R25)</f>
        <v>246.91879999999998</v>
      </c>
      <c r="S11" s="34">
        <f>IF($F$3=S8,S9*S10,$AA$17+S25)</f>
        <v>204.76325</v>
      </c>
      <c r="Y11" s="27" t="s">
        <v>86</v>
      </c>
      <c r="AA11">
        <f t="shared" ref="AA11:AQ11" si="7">IF(AA6+AA10=2,1,0)</f>
        <v>0</v>
      </c>
      <c r="AB11">
        <f t="shared" si="7"/>
        <v>0</v>
      </c>
      <c r="AC11">
        <f t="shared" si="7"/>
        <v>0</v>
      </c>
      <c r="AD11">
        <f t="shared" si="7"/>
        <v>0</v>
      </c>
      <c r="AE11">
        <f t="shared" si="7"/>
        <v>0</v>
      </c>
      <c r="AF11">
        <f t="shared" si="7"/>
        <v>0</v>
      </c>
      <c r="AG11">
        <f t="shared" si="7"/>
        <v>0</v>
      </c>
      <c r="AH11">
        <f t="shared" si="7"/>
        <v>0</v>
      </c>
      <c r="AI11">
        <f t="shared" si="7"/>
        <v>0</v>
      </c>
      <c r="AJ11">
        <f t="shared" si="7"/>
        <v>0</v>
      </c>
      <c r="AK11">
        <f t="shared" si="7"/>
        <v>0</v>
      </c>
      <c r="AL11">
        <f t="shared" si="7"/>
        <v>0</v>
      </c>
      <c r="AM11">
        <f t="shared" si="7"/>
        <v>0</v>
      </c>
      <c r="AN11">
        <f t="shared" si="7"/>
        <v>0</v>
      </c>
      <c r="AO11">
        <f t="shared" si="7"/>
        <v>0</v>
      </c>
      <c r="AP11">
        <f t="shared" si="7"/>
        <v>0</v>
      </c>
      <c r="AQ11">
        <f t="shared" si="7"/>
        <v>0</v>
      </c>
      <c r="AR11">
        <f>IF(AR6+AR10=2,1,0)</f>
        <v>0</v>
      </c>
    </row>
    <row r="12" spans="1:44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Y12" s="26">
        <f>SUM(AA11:AR11)</f>
        <v>0</v>
      </c>
      <c r="Z12" s="25" t="s">
        <v>85</v>
      </c>
    </row>
    <row r="13" spans="1:44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Y13" s="4"/>
      <c r="Z13" s="4"/>
    </row>
    <row r="14" spans="1:44" x14ac:dyDescent="0.2">
      <c r="A14" s="5" t="s">
        <v>45</v>
      </c>
      <c r="B14" s="9">
        <v>19.5</v>
      </c>
      <c r="C14" s="9">
        <v>26.25</v>
      </c>
      <c r="D14" s="9">
        <v>13.5</v>
      </c>
      <c r="E14" s="9">
        <v>69</v>
      </c>
      <c r="F14" s="9">
        <v>62.4</v>
      </c>
      <c r="G14" s="9">
        <v>35.700000000000003</v>
      </c>
      <c r="H14" s="9">
        <v>54</v>
      </c>
      <c r="I14" s="9">
        <v>75</v>
      </c>
      <c r="J14" s="9">
        <v>17.600000000000001</v>
      </c>
      <c r="K14" s="9">
        <v>54</v>
      </c>
      <c r="L14" s="9">
        <v>21</v>
      </c>
      <c r="M14" s="9"/>
      <c r="N14" s="9">
        <v>11.27</v>
      </c>
      <c r="O14" s="9">
        <v>16</v>
      </c>
      <c r="P14" s="9">
        <v>26</v>
      </c>
      <c r="Q14" s="9"/>
      <c r="R14" s="9">
        <v>11</v>
      </c>
      <c r="S14" s="9">
        <v>9.6</v>
      </c>
      <c r="AA14" t="s">
        <v>16</v>
      </c>
    </row>
    <row r="15" spans="1:44" x14ac:dyDescent="0.2">
      <c r="A15" s="5" t="s">
        <v>46</v>
      </c>
      <c r="B15" s="10">
        <v>28.7</v>
      </c>
      <c r="C15" s="10">
        <v>28.7</v>
      </c>
      <c r="D15" s="10">
        <v>27.9</v>
      </c>
      <c r="E15" s="10">
        <v>23.6</v>
      </c>
      <c r="F15" s="10">
        <v>18.7</v>
      </c>
      <c r="G15" s="10">
        <v>37.200000000000003</v>
      </c>
      <c r="H15" s="10">
        <v>40.200000000000003</v>
      </c>
      <c r="I15" s="10">
        <v>15.6</v>
      </c>
      <c r="J15" s="10">
        <v>29</v>
      </c>
      <c r="K15" s="10">
        <v>39.700000000000003</v>
      </c>
      <c r="L15" s="10">
        <v>39.200000000000003</v>
      </c>
      <c r="M15" s="10"/>
      <c r="N15" s="10">
        <v>22.6</v>
      </c>
      <c r="O15" s="10">
        <v>12.3</v>
      </c>
      <c r="P15" s="10">
        <v>20.7</v>
      </c>
      <c r="Q15" s="10"/>
      <c r="R15" s="10">
        <v>24.6</v>
      </c>
      <c r="S15" s="10">
        <v>4</v>
      </c>
      <c r="AA15">
        <f t="shared" ref="AA15:AL15" si="8">IF($F$3=B8,B27,0)</f>
        <v>65.586800000000011</v>
      </c>
      <c r="AB15">
        <f t="shared" si="8"/>
        <v>0</v>
      </c>
      <c r="AC15">
        <f t="shared" si="8"/>
        <v>0</v>
      </c>
      <c r="AD15">
        <f t="shared" si="8"/>
        <v>0</v>
      </c>
      <c r="AE15">
        <f t="shared" si="8"/>
        <v>0</v>
      </c>
      <c r="AF15">
        <f t="shared" si="8"/>
        <v>0</v>
      </c>
      <c r="AG15">
        <f t="shared" si="8"/>
        <v>0</v>
      </c>
      <c r="AH15">
        <f t="shared" si="8"/>
        <v>0</v>
      </c>
      <c r="AI15">
        <f t="shared" si="8"/>
        <v>0</v>
      </c>
      <c r="AJ15">
        <f t="shared" si="8"/>
        <v>0</v>
      </c>
      <c r="AK15">
        <f t="shared" si="8"/>
        <v>0</v>
      </c>
      <c r="AL15">
        <f t="shared" si="8"/>
        <v>0</v>
      </c>
      <c r="AM15">
        <f t="shared" ref="AM15:AR15" si="9">IF($F$3=N8,N27,0)</f>
        <v>0</v>
      </c>
      <c r="AN15">
        <f t="shared" si="9"/>
        <v>0</v>
      </c>
      <c r="AO15">
        <f t="shared" si="9"/>
        <v>0</v>
      </c>
      <c r="AP15">
        <f t="shared" si="9"/>
        <v>0</v>
      </c>
      <c r="AQ15">
        <f t="shared" si="9"/>
        <v>0</v>
      </c>
      <c r="AR15">
        <f t="shared" si="9"/>
        <v>0</v>
      </c>
    </row>
    <row r="16" spans="1:44" x14ac:dyDescent="0.2">
      <c r="A16" s="5" t="s">
        <v>47</v>
      </c>
      <c r="B16" s="10">
        <v>6.5</v>
      </c>
      <c r="C16" s="10">
        <v>6.5</v>
      </c>
      <c r="D16" s="10">
        <v>6.5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3</v>
      </c>
      <c r="L16" s="10">
        <v>16</v>
      </c>
      <c r="M16" s="10"/>
      <c r="N16" s="10">
        <v>0</v>
      </c>
      <c r="O16" s="10">
        <v>0</v>
      </c>
      <c r="P16" s="10">
        <v>0</v>
      </c>
      <c r="Q16" s="10"/>
      <c r="R16" s="10">
        <v>10</v>
      </c>
      <c r="S16" s="10">
        <v>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5</v>
      </c>
      <c r="H17" s="10">
        <v>10</v>
      </c>
      <c r="I17" s="10">
        <v>0</v>
      </c>
      <c r="J17" s="10">
        <v>0</v>
      </c>
      <c r="K17" s="10">
        <v>6</v>
      </c>
      <c r="L17" s="10">
        <v>0</v>
      </c>
      <c r="M17" s="10"/>
      <c r="N17" s="10">
        <v>0</v>
      </c>
      <c r="O17" s="10">
        <v>0</v>
      </c>
      <c r="P17" s="10">
        <v>0</v>
      </c>
      <c r="Q17" s="10"/>
      <c r="R17" s="10">
        <v>0</v>
      </c>
      <c r="S17" s="10">
        <v>0</v>
      </c>
      <c r="AA17">
        <f>SUM(AA15:AR15)</f>
        <v>65.586800000000011</v>
      </c>
    </row>
    <row r="18" spans="1:31" x14ac:dyDescent="0.2">
      <c r="A18" s="5" t="s">
        <v>49</v>
      </c>
      <c r="B18" s="10">
        <v>73.45</v>
      </c>
      <c r="C18" s="10">
        <v>71.3</v>
      </c>
      <c r="D18" s="10">
        <v>60.65</v>
      </c>
      <c r="E18" s="10">
        <v>70.319999999999993</v>
      </c>
      <c r="F18" s="10">
        <v>3.57</v>
      </c>
      <c r="G18" s="10">
        <v>53.03</v>
      </c>
      <c r="H18" s="10">
        <v>56.94</v>
      </c>
      <c r="I18" s="10">
        <v>94.72</v>
      </c>
      <c r="J18" s="10">
        <v>31.84</v>
      </c>
      <c r="K18" s="10">
        <v>10.68</v>
      </c>
      <c r="L18" s="10">
        <v>6.74</v>
      </c>
      <c r="M18" s="10"/>
      <c r="N18" s="10">
        <v>25.13</v>
      </c>
      <c r="O18" s="10">
        <v>60.76</v>
      </c>
      <c r="P18" s="10">
        <v>16.48</v>
      </c>
      <c r="Q18" s="10"/>
      <c r="R18" s="10">
        <v>82.07</v>
      </c>
      <c r="S18" s="10">
        <v>69.150000000000006</v>
      </c>
    </row>
    <row r="19" spans="1:31" x14ac:dyDescent="0.2">
      <c r="A19" s="5" t="s">
        <v>50</v>
      </c>
      <c r="B19" s="10">
        <v>4.5999999999999996</v>
      </c>
      <c r="C19" s="10">
        <v>5.8</v>
      </c>
      <c r="D19" s="10">
        <v>4.9000000000000004</v>
      </c>
      <c r="E19" s="10">
        <v>9.1999999999999993</v>
      </c>
      <c r="F19" s="10">
        <v>5.4</v>
      </c>
      <c r="G19" s="10">
        <v>7.3</v>
      </c>
      <c r="H19" s="10">
        <v>16.5</v>
      </c>
      <c r="I19" s="10">
        <v>11.2</v>
      </c>
      <c r="J19" s="10">
        <v>11.2</v>
      </c>
      <c r="K19" s="10">
        <v>7.3</v>
      </c>
      <c r="L19" s="10">
        <v>9.1999999999999993</v>
      </c>
      <c r="M19" s="10"/>
      <c r="N19" s="10">
        <v>24.7</v>
      </c>
      <c r="O19" s="10">
        <v>11</v>
      </c>
      <c r="P19" s="10">
        <v>7.3</v>
      </c>
      <c r="Q19" s="10"/>
      <c r="R19" s="10">
        <v>4.5999999999999996</v>
      </c>
      <c r="S19" s="10">
        <v>10.7</v>
      </c>
      <c r="AA19" s="29" t="s">
        <v>87</v>
      </c>
      <c r="AE19" s="30">
        <v>7.0000000000000007E-2</v>
      </c>
    </row>
    <row r="20" spans="1:31" x14ac:dyDescent="0.2">
      <c r="A20" s="5" t="s">
        <v>51</v>
      </c>
      <c r="B20" s="10">
        <v>12.23</v>
      </c>
      <c r="C20" s="10">
        <v>12.17</v>
      </c>
      <c r="D20" s="10">
        <v>13.19</v>
      </c>
      <c r="E20" s="10">
        <v>16.09</v>
      </c>
      <c r="F20" s="10">
        <v>12.04</v>
      </c>
      <c r="G20" s="10">
        <v>13.25</v>
      </c>
      <c r="H20" s="10">
        <v>13.41</v>
      </c>
      <c r="I20" s="10">
        <v>12.95</v>
      </c>
      <c r="J20" s="10">
        <v>12.45</v>
      </c>
      <c r="K20" s="10">
        <v>12.82</v>
      </c>
      <c r="L20" s="10">
        <v>14.98</v>
      </c>
      <c r="M20" s="10"/>
      <c r="N20" s="10">
        <v>12.68</v>
      </c>
      <c r="O20" s="10">
        <v>15.46</v>
      </c>
      <c r="P20" s="10">
        <v>12.24</v>
      </c>
      <c r="Q20" s="10"/>
      <c r="R20" s="10">
        <v>12.23</v>
      </c>
      <c r="S20" s="10">
        <v>11.63</v>
      </c>
    </row>
    <row r="21" spans="1:31" x14ac:dyDescent="0.2">
      <c r="A21" s="5" t="s">
        <v>52</v>
      </c>
      <c r="B21" s="10">
        <v>20.54</v>
      </c>
      <c r="C21" s="10">
        <v>20.51</v>
      </c>
      <c r="D21" s="10">
        <v>21.11</v>
      </c>
      <c r="E21" s="10">
        <v>24.8</v>
      </c>
      <c r="F21" s="10">
        <v>20.89</v>
      </c>
      <c r="G21" s="10">
        <v>22.05</v>
      </c>
      <c r="H21" s="10">
        <v>22.14</v>
      </c>
      <c r="I21" s="10">
        <v>21.95</v>
      </c>
      <c r="J21" s="10">
        <v>22.39</v>
      </c>
      <c r="K21" s="10">
        <v>23.03</v>
      </c>
      <c r="L21" s="10">
        <v>26.83</v>
      </c>
      <c r="M21" s="10"/>
      <c r="N21" s="10">
        <v>22.5</v>
      </c>
      <c r="O21" s="10">
        <v>23.43</v>
      </c>
      <c r="P21" s="10">
        <v>21.58</v>
      </c>
      <c r="Q21" s="10"/>
      <c r="R21" s="10">
        <v>20.7</v>
      </c>
      <c r="S21" s="10">
        <v>19.39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0</v>
      </c>
      <c r="E22" s="10">
        <v>16.399999999999999</v>
      </c>
      <c r="F22" s="10">
        <v>0</v>
      </c>
      <c r="G22" s="10">
        <v>6.64</v>
      </c>
      <c r="H22" s="10">
        <v>7</v>
      </c>
      <c r="I22" s="10">
        <v>0</v>
      </c>
      <c r="J22" s="10">
        <v>0</v>
      </c>
      <c r="K22" s="10">
        <v>0</v>
      </c>
      <c r="L22" s="10">
        <v>0</v>
      </c>
      <c r="M22" s="10"/>
      <c r="N22" s="10">
        <v>0</v>
      </c>
      <c r="O22" s="10">
        <v>0</v>
      </c>
      <c r="P22" s="10">
        <v>0</v>
      </c>
      <c r="Q22" s="10"/>
      <c r="R22" s="10">
        <v>0</v>
      </c>
      <c r="S22" s="10">
        <v>0</v>
      </c>
    </row>
    <row r="23" spans="1:31" x14ac:dyDescent="0.2">
      <c r="A23" s="5" t="s">
        <v>53</v>
      </c>
      <c r="B23" s="10">
        <v>10</v>
      </c>
      <c r="C23" s="10">
        <v>10</v>
      </c>
      <c r="D23" s="10">
        <v>10</v>
      </c>
      <c r="E23" s="10">
        <v>10</v>
      </c>
      <c r="F23" s="10">
        <v>5.5</v>
      </c>
      <c r="G23" s="10">
        <v>20</v>
      </c>
      <c r="H23" s="10">
        <v>30</v>
      </c>
      <c r="I23" s="10">
        <v>10</v>
      </c>
      <c r="J23" s="10">
        <v>2</v>
      </c>
      <c r="K23" s="10">
        <v>6.5</v>
      </c>
      <c r="L23" s="10">
        <v>10</v>
      </c>
      <c r="M23" s="10"/>
      <c r="N23" s="10">
        <v>10</v>
      </c>
      <c r="O23" s="10">
        <v>10</v>
      </c>
      <c r="P23" s="10">
        <v>2</v>
      </c>
      <c r="Q23" s="10"/>
      <c r="R23" s="10">
        <v>10</v>
      </c>
      <c r="S23" s="10">
        <v>10</v>
      </c>
    </row>
    <row r="24" spans="1:31" x14ac:dyDescent="0.2">
      <c r="A24" s="5" t="s">
        <v>54</v>
      </c>
      <c r="B24" s="18">
        <f t="shared" ref="B24:L24" si="10">SUM(B14:B23)*$AE$19*6/12</f>
        <v>6.1432000000000002</v>
      </c>
      <c r="C24" s="18">
        <f t="shared" si="10"/>
        <v>6.3430500000000007</v>
      </c>
      <c r="D24" s="18">
        <f t="shared" si="10"/>
        <v>5.5212499999999993</v>
      </c>
      <c r="E24" s="18">
        <f t="shared" si="10"/>
        <v>8.3793500000000005</v>
      </c>
      <c r="F24" s="18">
        <f t="shared" si="10"/>
        <v>4.4975000000000005</v>
      </c>
      <c r="G24" s="18">
        <f t="shared" si="10"/>
        <v>7.0059500000000012</v>
      </c>
      <c r="H24" s="18">
        <f t="shared" si="10"/>
        <v>8.7566500000000005</v>
      </c>
      <c r="I24" s="18">
        <f t="shared" si="10"/>
        <v>8.4497</v>
      </c>
      <c r="J24" s="18">
        <f t="shared" si="10"/>
        <v>4.426800000000001</v>
      </c>
      <c r="K24" s="18">
        <f t="shared" si="10"/>
        <v>5.7060500000000003</v>
      </c>
      <c r="L24" s="18">
        <f t="shared" si="10"/>
        <v>5.0382499999999997</v>
      </c>
      <c r="M24" s="18"/>
      <c r="N24" s="18">
        <f>SUM(N14:N23)*$AE$19*6/12</f>
        <v>4.5108000000000006</v>
      </c>
      <c r="O24" s="18">
        <f>SUM(O14:O23)*$AE$19*6/12</f>
        <v>5.2132500000000013</v>
      </c>
      <c r="P24" s="18">
        <f>SUM(P14:P23)*$AE$19*6/12</f>
        <v>3.7204999999999999</v>
      </c>
      <c r="Q24" s="18"/>
      <c r="R24" s="18">
        <f>SUM(R14:R23)*$AE$19*6/12</f>
        <v>6.1319999999999988</v>
      </c>
      <c r="S24" s="18">
        <f>SUM(S14:S23)*$AE$19*6/12</f>
        <v>4.7064500000000002</v>
      </c>
    </row>
    <row r="25" spans="1:31" x14ac:dyDescent="0.2">
      <c r="A25" s="5" t="s">
        <v>55</v>
      </c>
      <c r="B25" s="35">
        <f t="shared" ref="B25:R25" si="11">SUM(B14:B24)</f>
        <v>181.66319999999999</v>
      </c>
      <c r="C25" s="35">
        <f t="shared" si="11"/>
        <v>187.57304999999999</v>
      </c>
      <c r="D25" s="35">
        <f t="shared" si="11"/>
        <v>163.27125000000001</v>
      </c>
      <c r="E25" s="35">
        <f t="shared" si="11"/>
        <v>247.78934999999998</v>
      </c>
      <c r="F25" s="35">
        <f t="shared" si="11"/>
        <v>132.9975</v>
      </c>
      <c r="G25" s="35">
        <f t="shared" si="11"/>
        <v>207.17595000000003</v>
      </c>
      <c r="H25" s="35">
        <f t="shared" si="11"/>
        <v>258.94664999999998</v>
      </c>
      <c r="I25" s="35">
        <f t="shared" si="11"/>
        <v>249.86969999999997</v>
      </c>
      <c r="J25" s="35">
        <f t="shared" si="11"/>
        <v>130.9068</v>
      </c>
      <c r="K25" s="35">
        <f t="shared" si="11"/>
        <v>168.73605000000001</v>
      </c>
      <c r="L25" s="35">
        <f t="shared" si="11"/>
        <v>148.98824999999999</v>
      </c>
      <c r="M25" s="35"/>
      <c r="N25" s="35">
        <f t="shared" si="11"/>
        <v>133.39079999999998</v>
      </c>
      <c r="O25" s="35">
        <f t="shared" si="11"/>
        <v>154.16325000000001</v>
      </c>
      <c r="P25" s="35">
        <f t="shared" si="11"/>
        <v>110.0205</v>
      </c>
      <c r="Q25" s="35"/>
      <c r="R25" s="35">
        <f t="shared" si="11"/>
        <v>181.33199999999997</v>
      </c>
      <c r="S25" s="35">
        <f>SUM(S14:S24)</f>
        <v>139.17644999999999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spans="1:31" x14ac:dyDescent="0.2">
      <c r="A27" s="5" t="s">
        <v>56</v>
      </c>
      <c r="B27" s="34">
        <f t="shared" ref="B27:R27" si="12">B11-B25</f>
        <v>65.586800000000011</v>
      </c>
      <c r="C27" s="34">
        <f t="shared" si="12"/>
        <v>65.586800000000011</v>
      </c>
      <c r="D27" s="34">
        <f t="shared" si="12"/>
        <v>65.586800000000011</v>
      </c>
      <c r="E27" s="34">
        <f t="shared" si="12"/>
        <v>65.586800000000011</v>
      </c>
      <c r="F27" s="34">
        <f t="shared" si="12"/>
        <v>65.586800000000011</v>
      </c>
      <c r="G27" s="34">
        <f t="shared" si="12"/>
        <v>65.586800000000011</v>
      </c>
      <c r="H27" s="34">
        <f t="shared" si="12"/>
        <v>65.586800000000039</v>
      </c>
      <c r="I27" s="34">
        <f t="shared" si="12"/>
        <v>65.586800000000039</v>
      </c>
      <c r="J27" s="34">
        <f t="shared" si="12"/>
        <v>65.586800000000011</v>
      </c>
      <c r="K27" s="34">
        <f t="shared" si="12"/>
        <v>65.586800000000011</v>
      </c>
      <c r="L27" s="34">
        <f t="shared" si="12"/>
        <v>65.586800000000011</v>
      </c>
      <c r="M27" s="34"/>
      <c r="N27" s="34">
        <f t="shared" si="12"/>
        <v>65.586800000000011</v>
      </c>
      <c r="O27" s="34">
        <f t="shared" si="12"/>
        <v>65.586800000000011</v>
      </c>
      <c r="P27" s="34">
        <f t="shared" si="12"/>
        <v>65.586800000000011</v>
      </c>
      <c r="Q27" s="34"/>
      <c r="R27" s="34">
        <f t="shared" si="12"/>
        <v>65.586800000000011</v>
      </c>
      <c r="S27" s="34">
        <f>S11-S25</f>
        <v>65.586800000000011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1" x14ac:dyDescent="0.2">
      <c r="A30" s="2" t="s">
        <v>19</v>
      </c>
    </row>
    <row r="31" spans="1:31" x14ac:dyDescent="0.2">
      <c r="A31" t="s">
        <v>20</v>
      </c>
    </row>
  </sheetData>
  <sheetProtection sheet="1" objects="1" scenarios="1"/>
  <conditionalFormatting sqref="B8:M8">
    <cfRule type="cellIs" dxfId="22" priority="11" stopIfTrue="1" operator="equal">
      <formula>$F$3</formula>
    </cfRule>
  </conditionalFormatting>
  <conditionalFormatting sqref="F7:J7">
    <cfRule type="cellIs" dxfId="21" priority="12" stopIfTrue="1" operator="equal">
      <formula>1</formula>
    </cfRule>
  </conditionalFormatting>
  <conditionalFormatting sqref="M8:R8">
    <cfRule type="cellIs" dxfId="20" priority="10" stopIfTrue="1" operator="equal">
      <formula>$F$3</formula>
    </cfRule>
  </conditionalFormatting>
  <conditionalFormatting sqref="B10">
    <cfRule type="expression" dxfId="19" priority="9">
      <formula>AA10=1</formula>
    </cfRule>
    <cfRule type="expression" dxfId="18" priority="13" stopIfTrue="1">
      <formula>AA6=1</formula>
    </cfRule>
  </conditionalFormatting>
  <conditionalFormatting sqref="F4">
    <cfRule type="expression" dxfId="17" priority="8" stopIfTrue="1">
      <formula>$Y$12=1</formula>
    </cfRule>
  </conditionalFormatting>
  <conditionalFormatting sqref="F5">
    <cfRule type="expression" dxfId="16" priority="7" stopIfTrue="1">
      <formula>$Y$12=1</formula>
    </cfRule>
  </conditionalFormatting>
  <conditionalFormatting sqref="F6">
    <cfRule type="expression" dxfId="15" priority="6" stopIfTrue="1">
      <formula>$Y$12=1</formula>
    </cfRule>
  </conditionalFormatting>
  <conditionalFormatting sqref="C10:R10">
    <cfRule type="expression" dxfId="14" priority="4">
      <formula>AB10=1</formula>
    </cfRule>
    <cfRule type="expression" dxfId="13" priority="5" stopIfTrue="1">
      <formula>AB6=1</formula>
    </cfRule>
  </conditionalFormatting>
  <conditionalFormatting sqref="S8">
    <cfRule type="cellIs" dxfId="12" priority="3" stopIfTrue="1" operator="equal">
      <formula>$F$3</formula>
    </cfRule>
  </conditionalFormatting>
  <conditionalFormatting sqref="S10">
    <cfRule type="expression" dxfId="11" priority="1">
      <formula>AR10=1</formula>
    </cfRule>
    <cfRule type="expression" dxfId="10" priority="2" stopIfTrue="1">
      <formula>AR6=1</formula>
    </cfRule>
  </conditionalFormatting>
  <dataValidations count="1">
    <dataValidation type="list" allowBlank="1" showInputMessage="1" showErrorMessage="1" sqref="F3" xr:uid="{00000000-0002-0000-0800-000000000000}">
      <formula1>$B$8:$S$8</formula1>
    </dataValidation>
  </dataValidations>
  <pageMargins left="0.5" right="0.25" top="1" bottom="1" header="0.5" footer="0.5"/>
  <pageSetup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19</vt:i4>
      </vt:variant>
    </vt:vector>
  </HeadingPairs>
  <TitlesOfParts>
    <vt:vector size="29" baseType="lpstr">
      <vt:lpstr>Intro</vt:lpstr>
      <vt:lpstr>South Valley</vt:lpstr>
      <vt:lpstr>North Valley</vt:lpstr>
      <vt:lpstr>South East</vt:lpstr>
      <vt:lpstr>North East</vt:lpstr>
      <vt:lpstr>East Cent.</vt:lpstr>
      <vt:lpstr>South Cent.</vt:lpstr>
      <vt:lpstr>North Cent.</vt:lpstr>
      <vt:lpstr>South West</vt:lpstr>
      <vt:lpstr>North West</vt:lpstr>
      <vt:lpstr>'East Cent.'!EC_Crops</vt:lpstr>
      <vt:lpstr>'North Cent.'!NC_Crops</vt:lpstr>
      <vt:lpstr>'North East'!NE_Crops</vt:lpstr>
      <vt:lpstr>'North Valley'!NV_Crops</vt:lpstr>
      <vt:lpstr>NW_Crops</vt:lpstr>
      <vt:lpstr>'East Cent.'!Print_Area</vt:lpstr>
      <vt:lpstr>Intro!Print_Area</vt:lpstr>
      <vt:lpstr>'North Cent.'!Print_Area</vt:lpstr>
      <vt:lpstr>'North East'!Print_Area</vt:lpstr>
      <vt:lpstr>'North Valley'!Print_Area</vt:lpstr>
      <vt:lpstr>'North West'!Print_Area</vt:lpstr>
      <vt:lpstr>'South Cent.'!Print_Area</vt:lpstr>
      <vt:lpstr>'South East'!Print_Area</vt:lpstr>
      <vt:lpstr>'South Valley'!Print_Area</vt:lpstr>
      <vt:lpstr>'South West'!Print_Area</vt:lpstr>
      <vt:lpstr>'South Cent.'!SC_Crops</vt:lpstr>
      <vt:lpstr>'South East'!SE_Crops</vt:lpstr>
      <vt:lpstr>'South Valley'!SV_Crops</vt:lpstr>
      <vt:lpstr>'South West'!SW_Crops</vt:lpstr>
    </vt:vector>
  </TitlesOfParts>
  <Company>NDSU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Dwight.Aakre</dc:creator>
  <cp:lastModifiedBy>Haakenson, Paulann</cp:lastModifiedBy>
  <cp:lastPrinted>2013-12-20T17:32:12Z</cp:lastPrinted>
  <dcterms:created xsi:type="dcterms:W3CDTF">2006-10-10T14:01:20Z</dcterms:created>
  <dcterms:modified xsi:type="dcterms:W3CDTF">2026-02-10T20:48:11Z</dcterms:modified>
</cp:coreProperties>
</file>