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Stuff\Crop Ins\PP\"/>
    </mc:Choice>
  </mc:AlternateContent>
  <xr:revisionPtr revIDLastSave="0" documentId="8_{5A010836-5633-489F-ABAC-C3B20010A596}" xr6:coauthVersionLast="47" xr6:coauthVersionMax="47" xr10:uidLastSave="{00000000-0000-0000-0000-000000000000}"/>
  <workbookProtection workbookAlgorithmName="SHA-512" workbookHashValue="27MT1jmvWX1in8wbgiuJUTXhDzaVZv0vds/OkMa+TyKvD9g5AhKjC07xCwvU7JMT62HvOOlMISvbDFCMm2w87Q==" workbookSaltValue="kvRhQ3eSoh28DLNt5DPLJg==" workbookSpinCount="100000" lockStructure="1"/>
  <bookViews>
    <workbookView xWindow="-120" yWindow="-120" windowWidth="25440" windowHeight="15270" xr2:uid="{00000000-000D-0000-FFFF-FFFF00000000}"/>
  </bookViews>
  <sheets>
    <sheet name="Prevented Planting Analysis" sheetId="4" r:id="rId1"/>
    <sheet name="Final Planting Dates" sheetId="7" r:id="rId2"/>
  </sheets>
  <externalReferences>
    <externalReference r:id="rId3"/>
  </externalReferences>
  <definedNames>
    <definedName name="Buyup">'Prevented Planting Analysis'!$AF$21:$AF$22</definedName>
    <definedName name="Coverage">'[1]Input &amp; Analysis'!$A$206:$A$213</definedName>
    <definedName name="Crops">'Prevented Planting Analysis'!$AB$5:$AB$25</definedName>
    <definedName name="Insurance">'[1]Input &amp; Analysis'!$A$200:$A$203</definedName>
    <definedName name="Policy">'Prevented Planting Analysis'!$AF$5:$AF$7</definedName>
    <definedName name="_xlnm.Print_Area" localSheetId="0">'Prevented Planting Analysis'!$A$1:$N$85</definedName>
    <definedName name="_xlnm.Print_Titles" localSheetId="0">'Prevented Planting Analysis'!$1:$2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4" l="1"/>
  <c r="AI5" i="4"/>
  <c r="AL5" i="4"/>
  <c r="AO5" i="4"/>
  <c r="AP5" i="4"/>
  <c r="AQ5" i="4"/>
  <c r="AI6" i="4"/>
  <c r="AQ6" i="4"/>
  <c r="AI7" i="4"/>
  <c r="AI8" i="4"/>
  <c r="AQ8" i="4"/>
  <c r="AH10" i="4"/>
  <c r="AI11" i="4"/>
  <c r="AI12" i="4"/>
  <c r="AI10" i="4" l="1"/>
  <c r="AL8" i="4" s="1"/>
  <c r="AQ7" i="4"/>
  <c r="F25" i="4" l="1"/>
  <c r="F9" i="4"/>
  <c r="B60" i="4"/>
  <c r="D53" i="4"/>
  <c r="I50" i="4"/>
  <c r="H50" i="4" s="1"/>
  <c r="H53" i="4" s="1"/>
  <c r="AI4" i="4"/>
  <c r="F40" i="4"/>
  <c r="M55" i="4" s="1"/>
  <c r="F30" i="4"/>
  <c r="F17" i="4"/>
  <c r="AK5" i="4" l="1"/>
  <c r="AK8" i="4" s="1"/>
  <c r="H55" i="4"/>
  <c r="K55" i="4"/>
  <c r="D55" i="4"/>
  <c r="F55" i="4"/>
  <c r="J55" i="4"/>
  <c r="E55" i="4"/>
  <c r="G55" i="4"/>
  <c r="I55" i="4"/>
  <c r="L55" i="4"/>
  <c r="B49" i="4"/>
  <c r="M50" i="4"/>
  <c r="M53" i="4" s="1"/>
  <c r="I53" i="4"/>
  <c r="L50" i="4"/>
  <c r="L53" i="4" s="1"/>
  <c r="F50" i="4"/>
  <c r="F53" i="4" s="1"/>
  <c r="J50" i="4"/>
  <c r="J53" i="4" s="1"/>
  <c r="E50" i="4"/>
  <c r="E53" i="4" s="1"/>
  <c r="G50" i="4"/>
  <c r="G53" i="4" s="1"/>
  <c r="K50" i="4"/>
  <c r="K53" i="4" s="1"/>
  <c r="G23" i="4"/>
  <c r="F10" i="4"/>
  <c r="F18" i="4" s="1"/>
  <c r="D51" i="4" s="1"/>
  <c r="B48" i="4"/>
  <c r="I51" i="4" l="1"/>
  <c r="K51" i="4"/>
  <c r="L51" i="4"/>
  <c r="F51" i="4"/>
  <c r="H51" i="4"/>
  <c r="M51" i="4"/>
  <c r="G51" i="4"/>
  <c r="J51" i="4"/>
  <c r="E51" i="4"/>
  <c r="J54" i="4" l="1"/>
  <c r="J56" i="4" s="1"/>
  <c r="J57" i="4" s="1"/>
  <c r="K54" i="4" l="1"/>
  <c r="K56" i="4" s="1"/>
  <c r="K57" i="4" s="1"/>
  <c r="H54" i="4"/>
  <c r="H56" i="4" s="1"/>
  <c r="H57" i="4" s="1"/>
  <c r="G54" i="4"/>
  <c r="G56" i="4" s="1"/>
  <c r="G57" i="4" s="1"/>
  <c r="F31" i="4"/>
  <c r="F41" i="4" s="1"/>
  <c r="F43" i="4" s="1"/>
  <c r="D54" i="4"/>
  <c r="D56" i="4" s="1"/>
  <c r="D57" i="4" s="1"/>
  <c r="E54" i="4"/>
  <c r="E56" i="4" s="1"/>
  <c r="E57" i="4" s="1"/>
  <c r="F54" i="4"/>
  <c r="F56" i="4" s="1"/>
  <c r="F57" i="4" s="1"/>
  <c r="M54" i="4"/>
  <c r="M56" i="4" s="1"/>
  <c r="M57" i="4" s="1"/>
  <c r="I54" i="4"/>
  <c r="I56" i="4" s="1"/>
  <c r="I57" i="4" s="1"/>
  <c r="L54" i="4"/>
  <c r="L56" i="4" s="1"/>
  <c r="L57" i="4" s="1"/>
</calcChain>
</file>

<file path=xl/sharedStrings.xml><?xml version="1.0" encoding="utf-8"?>
<sst xmlns="http://schemas.openxmlformats.org/spreadsheetml/2006/main" count="1002" uniqueCount="226">
  <si>
    <t>Crop</t>
  </si>
  <si>
    <t>APH</t>
  </si>
  <si>
    <t>Price</t>
  </si>
  <si>
    <t>Yield</t>
  </si>
  <si>
    <t>Revenue</t>
  </si>
  <si>
    <t>Spring Wheat</t>
  </si>
  <si>
    <t>Durum</t>
  </si>
  <si>
    <t>Soybean</t>
  </si>
  <si>
    <t>Corn</t>
  </si>
  <si>
    <t>Barley</t>
  </si>
  <si>
    <t>Canola</t>
  </si>
  <si>
    <t>Pinto Bean</t>
  </si>
  <si>
    <t>Navy Bean</t>
  </si>
  <si>
    <t>Black Bean</t>
  </si>
  <si>
    <t>Flax</t>
  </si>
  <si>
    <t>Lentils</t>
  </si>
  <si>
    <t>Oats</t>
  </si>
  <si>
    <t>2=APH</t>
  </si>
  <si>
    <t>Yes</t>
  </si>
  <si>
    <t>No</t>
  </si>
  <si>
    <t>Oil Sunfl.</t>
  </si>
  <si>
    <t>Confec. Sunfl.</t>
  </si>
  <si>
    <t>Drk Red Kdny Bn</t>
  </si>
  <si>
    <t>Great Northrn Bn</t>
  </si>
  <si>
    <t>Base</t>
  </si>
  <si>
    <t>1=Combo</t>
  </si>
  <si>
    <t>List</t>
  </si>
  <si>
    <t>Dry Peas</t>
  </si>
  <si>
    <t>Pink Beans</t>
  </si>
  <si>
    <t>Crop Insurance Coverage Level</t>
  </si>
  <si>
    <t xml:space="preserve">    Chemicals</t>
  </si>
  <si>
    <t xml:space="preserve">    Repairs</t>
  </si>
  <si>
    <t xml:space="preserve">    Custom work</t>
  </si>
  <si>
    <t xml:space="preserve">    Other</t>
  </si>
  <si>
    <t>Expected Yield</t>
  </si>
  <si>
    <t>Expected Market Price</t>
  </si>
  <si>
    <t>Expected Crop Sale Revenue</t>
  </si>
  <si>
    <t>PP Indemnity - Maintenance Costs</t>
  </si>
  <si>
    <t>PP Crop</t>
  </si>
  <si>
    <t>relative to Planting</t>
  </si>
  <si>
    <t xml:space="preserve">    Seed for cover crop</t>
  </si>
  <si>
    <t>Expected Crop Ins. Indemnity</t>
  </si>
  <si>
    <t>PP Coverage</t>
  </si>
  <si>
    <t>PP Indemnity Payment</t>
  </si>
  <si>
    <t>Crop, if Planted</t>
  </si>
  <si>
    <t>Crop Insurance Base Price</t>
  </si>
  <si>
    <t>Policy</t>
  </si>
  <si>
    <t xml:space="preserve">    Fuel &amp; Lube</t>
  </si>
  <si>
    <t>Revenue Ins. Harvest Price est.</t>
  </si>
  <si>
    <t>Gain (Loss) from Prevent Planting</t>
  </si>
  <si>
    <t>Revenue - Costs, planting thru harv.</t>
  </si>
  <si>
    <t>APH=1</t>
  </si>
  <si>
    <t>Oth=0</t>
  </si>
  <si>
    <t>or Yield</t>
  </si>
  <si>
    <t xml:space="preserve">Costs, planting through harvest </t>
  </si>
  <si>
    <t xml:space="preserve">   Seed</t>
  </si>
  <si>
    <t xml:space="preserve">   Chemicals</t>
  </si>
  <si>
    <t xml:space="preserve">   Fertilizer</t>
  </si>
  <si>
    <t xml:space="preserve">   Fuel &amp; Lube</t>
  </si>
  <si>
    <t xml:space="preserve">   Repairs</t>
  </si>
  <si>
    <t xml:space="preserve">   Drying</t>
  </si>
  <si>
    <t xml:space="preserve">   Custom Work</t>
  </si>
  <si>
    <t xml:space="preserve">   Other</t>
  </si>
  <si>
    <t>PP Land Maintenance</t>
  </si>
  <si>
    <t>No. of days crop is planted late</t>
  </si>
  <si>
    <t>Fld Pea/Lentil</t>
  </si>
  <si>
    <t>All other</t>
  </si>
  <si>
    <t>Reduction in Insurance</t>
  </si>
  <si>
    <t>when days late =</t>
  </si>
  <si>
    <t>unit/ac.</t>
  </si>
  <si>
    <t>if Planting</t>
  </si>
  <si>
    <t>Insurance Guarantee</t>
  </si>
  <si>
    <t>APH/Yld Ins.</t>
  </si>
  <si>
    <t>with adj. for late planting</t>
  </si>
  <si>
    <t>Planting:</t>
  </si>
  <si>
    <t xml:space="preserve">   Crop Sale</t>
  </si>
  <si>
    <t xml:space="preserve">   Insur. Indemnity</t>
  </si>
  <si>
    <t>Plantg part. budget</t>
  </si>
  <si>
    <r>
      <t xml:space="preserve">   </t>
    </r>
    <r>
      <rPr>
        <u/>
        <sz val="11"/>
        <color indexed="8"/>
        <rFont val="Calibri"/>
        <family val="2"/>
      </rPr>
      <t>Instructions and Comments:</t>
    </r>
  </si>
  <si>
    <t xml:space="preserve">   Actual Production History (APH) yield for crop insurance</t>
  </si>
  <si>
    <t xml:space="preserve">   Don't include 'sunk' costs such as land, mach. depre., and crop insurance </t>
  </si>
  <si>
    <t xml:space="preserve">   premiums that would be the same regardless of the PP decision.</t>
  </si>
  <si>
    <t xml:space="preserve">   (PP indemnity payment less direct costs of maintaining idled land.)</t>
  </si>
  <si>
    <t xml:space="preserve">   Enter any crop to compare with the PP situation in the above table.</t>
  </si>
  <si>
    <t xml:space="preserve">   Note: do not include cost of fertilizer which was applied prior to the PP decision</t>
  </si>
  <si>
    <t xml:space="preserve">              because it would be a 'sunk' cost.</t>
  </si>
  <si>
    <t xml:space="preserve">PP partial budget    </t>
  </si>
  <si>
    <t>Harvest Yields</t>
  </si>
  <si>
    <t>Reference tables, lists, input checking &amp; intermediate calculations:</t>
  </si>
  <si>
    <t>Formulas in concatenation of table titles</t>
  </si>
  <si>
    <t>% Crop Ins. Cov. Of PP Crop</t>
  </si>
  <si>
    <t>% PP Coverage</t>
  </si>
  <si>
    <t>% Crop Ins. Cov. Of Crop for Planting</t>
  </si>
  <si>
    <t>PP gain (loss)/ac.</t>
  </si>
  <si>
    <t xml:space="preserve">   A (negative) number shows loss from PP relative to planting the crop.</t>
  </si>
  <si>
    <r>
      <t xml:space="preserve">   No. of days after its "Final Planting Date" that this crop was planted.</t>
    </r>
    <r>
      <rPr>
        <b/>
        <vertAlign val="superscript"/>
        <sz val="9"/>
        <color indexed="8"/>
        <rFont val="Calibri"/>
        <family val="2"/>
      </rPr>
      <t>1</t>
    </r>
  </si>
  <si>
    <r>
      <t xml:space="preserve">   - Marginal Costs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</si>
  <si>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8"/>
        <color indexed="8"/>
        <rFont val="Calibri"/>
        <family val="2"/>
      </rPr>
      <t>2</t>
    </r>
    <r>
      <rPr>
        <sz val="9"/>
        <color indexed="8"/>
        <rFont val="Calibri"/>
        <family val="2"/>
      </rPr>
      <t>Marginal cost would vary somewhat with yield.  It would be significantly lower at 0 yield and no harvest cost.</t>
    </r>
  </si>
  <si>
    <t>- There is potential benefit next year from seeding a crop this year to help use up excess moisture.</t>
  </si>
  <si>
    <t>Addition considerations of Prevented Planting versus Planting are:</t>
  </si>
  <si>
    <r>
      <t xml:space="preserve">   </t>
    </r>
    <r>
      <rPr>
        <sz val="11"/>
        <color indexed="12"/>
        <rFont val="Calibri"/>
        <family val="2"/>
      </rPr>
      <t>Partial Budget of Planting</t>
    </r>
    <r>
      <rPr>
        <sz val="9"/>
        <color indexed="8"/>
        <rFont val="Calibri"/>
        <family val="2"/>
      </rPr>
      <t xml:space="preserve"> (Crop sales &amp; crop ins. payments - marginal costs) </t>
    </r>
  </si>
  <si>
    <t>- Future APH calculations are not affected by Prevented Planting, but low yields from late planting may lower APH.</t>
  </si>
  <si>
    <t>X</t>
  </si>
  <si>
    <t>Safflower</t>
  </si>
  <si>
    <t xml:space="preserve">   Partial Budget of Prevented Planting</t>
  </si>
  <si>
    <t>Selected Crop, if planted:</t>
  </si>
  <si>
    <t xml:space="preserve">  Buy-up?</t>
  </si>
  <si>
    <t>Buy-up</t>
  </si>
  <si>
    <t>Small Chickpea</t>
  </si>
  <si>
    <t>Large Chickpea</t>
  </si>
  <si>
    <t>Insured Price for PP Crop</t>
  </si>
  <si>
    <t>PP</t>
  </si>
  <si>
    <t>Coverage</t>
  </si>
  <si>
    <t>Sunflowers</t>
  </si>
  <si>
    <t xml:space="preserve">   Projected (Spring) price if Revenue or Yield Policy, or APH insured price. </t>
  </si>
  <si>
    <r>
      <rPr>
        <vertAlign val="superscript"/>
        <sz val="8"/>
        <color indexed="8"/>
        <rFont val="Calibri"/>
        <family val="2"/>
      </rPr>
      <t>1</t>
    </r>
    <r>
      <rPr>
        <sz val="9"/>
        <color indexed="8"/>
        <rFont val="Calibri"/>
        <family val="2"/>
      </rPr>
      <t>Enter the number of days after the final planting date (date PP is available) the crop was planted. Revenue or yield guarantee is reduced</t>
    </r>
  </si>
  <si>
    <t xml:space="preserve"> each day the crop is planted after the final planting date, until the end of the crop's late planting period. For canola it is reduced 1% per day</t>
  </si>
  <si>
    <t xml:space="preserve"> for days 1-5 and 2% per day for days 6-15 of late planting. It is reduced 1% per day for up to 15 days of late planting for peas and lentils, 20 days</t>
  </si>
  <si>
    <t>Guarantee fm Late Plantg</t>
  </si>
  <si>
    <t xml:space="preserve"> after late planting period.  I assumed</t>
  </si>
  <si>
    <t xml:space="preserve"> the same PP Buy-up for late pltd crop</t>
  </si>
  <si>
    <t>*PP coverage is used IF planting</t>
  </si>
  <si>
    <t>if after late pltg</t>
  </si>
  <si>
    <t>if w/i late pltg</t>
  </si>
  <si>
    <t>(100%=past late pltg period)*</t>
  </si>
  <si>
    <t>(if =100%, use "if after late pltg")</t>
  </si>
  <si>
    <t>&lt;=</t>
  </si>
  <si>
    <t xml:space="preserve"> for sunflowers and 25 days for most other crops. Insurance is reduced to the level of prevented planting coverage after the late planting period.</t>
  </si>
  <si>
    <t xml:space="preserve"> as was selected for PP crop.</t>
  </si>
  <si>
    <t>Developed by Andrew Swenson, NDSU Extension</t>
  </si>
  <si>
    <t xml:space="preserve">   Could include hay or grazing income here as a negative number.</t>
  </si>
  <si>
    <t xml:space="preserve">   If you have a Revenue policy, enter est. 'Harvest Price.' Enter 0 if APH or Yield policy.</t>
  </si>
  <si>
    <t xml:space="preserve">   A positive number indicates a greater return per acre from PP than from seeding.  </t>
  </si>
  <si>
    <r>
      <rPr>
        <b/>
        <sz val="8.5"/>
        <rFont val="Arial"/>
        <family val="2"/>
      </rPr>
      <t>Barley</t>
    </r>
  </si>
  <si>
    <r>
      <rPr>
        <b/>
        <sz val="8.5"/>
        <rFont val="Arial"/>
        <family val="2"/>
      </rPr>
      <t>Corn grain</t>
    </r>
  </si>
  <si>
    <r>
      <rPr>
        <b/>
        <sz val="8.5"/>
        <rFont val="Arial"/>
        <family val="2"/>
      </rPr>
      <t>Sunflower</t>
    </r>
  </si>
  <si>
    <r>
      <rPr>
        <b/>
        <sz val="8.5"/>
        <rFont val="Arial"/>
        <family val="2"/>
      </rPr>
      <t>Flax</t>
    </r>
  </si>
  <si>
    <t>Drybean</t>
  </si>
  <si>
    <r>
      <rPr>
        <b/>
        <sz val="8.5"/>
        <rFont val="Arial"/>
        <family val="2"/>
      </rPr>
      <t>Rye</t>
    </r>
  </si>
  <si>
    <r>
      <rPr>
        <b/>
        <sz val="8.5"/>
        <rFont val="Arial"/>
        <family val="2"/>
      </rPr>
      <t>Dry Peas</t>
    </r>
  </si>
  <si>
    <r>
      <rPr>
        <b/>
        <sz val="8.5"/>
        <rFont val="Arial"/>
        <family val="2"/>
      </rPr>
      <t>Lentils</t>
    </r>
  </si>
  <si>
    <r>
      <rPr>
        <b/>
        <sz val="8.5"/>
        <rFont val="Arial"/>
        <family val="2"/>
      </rPr>
      <t>Sugar Beets</t>
    </r>
  </si>
  <si>
    <t>Potatoes</t>
  </si>
  <si>
    <r>
      <rPr>
        <b/>
        <sz val="8.5"/>
        <rFont val="Arial"/>
        <family val="2"/>
      </rPr>
      <t>Oats</t>
    </r>
  </si>
  <si>
    <r>
      <rPr>
        <b/>
        <sz val="8.5"/>
        <rFont val="Arial"/>
        <family val="2"/>
      </rPr>
      <t>Safflower</t>
    </r>
  </si>
  <si>
    <r>
      <rPr>
        <b/>
        <sz val="8.5"/>
        <rFont val="Arial"/>
        <family val="2"/>
      </rPr>
      <t>Mustard</t>
    </r>
  </si>
  <si>
    <t>Buckwheat</t>
  </si>
  <si>
    <t>Chickpea</t>
  </si>
  <si>
    <r>
      <rPr>
        <b/>
        <sz val="8.5"/>
        <rFont val="Arial"/>
        <family val="2"/>
      </rPr>
      <t xml:space="preserve">Forage
</t>
    </r>
    <r>
      <rPr>
        <b/>
        <sz val="8.5"/>
        <rFont val="Arial"/>
        <family val="2"/>
      </rPr>
      <t>Seeding</t>
    </r>
  </si>
  <si>
    <r>
      <rPr>
        <sz val="9.5"/>
        <rFont val="Calibri"/>
        <family val="2"/>
      </rPr>
      <t>5/31</t>
    </r>
  </si>
  <si>
    <r>
      <rPr>
        <sz val="9.5"/>
        <rFont val="Calibri"/>
        <family val="2"/>
      </rPr>
      <t>6/5</t>
    </r>
  </si>
  <si>
    <r>
      <rPr>
        <sz val="9.5"/>
        <rFont val="Calibri"/>
        <family val="2"/>
      </rPr>
      <t>6/10</t>
    </r>
  </si>
  <si>
    <r>
      <rPr>
        <sz val="9.5"/>
        <rFont val="Calibri"/>
        <family val="2"/>
      </rPr>
      <t>5/25</t>
    </r>
  </si>
  <si>
    <r>
      <rPr>
        <sz val="9.5"/>
        <rFont val="Calibri"/>
        <family val="2"/>
      </rPr>
      <t>5/15</t>
    </r>
  </si>
  <si>
    <r>
      <rPr>
        <sz val="9.5"/>
        <rFont val="Calibri"/>
        <family val="2"/>
      </rPr>
      <t>5/20</t>
    </r>
  </si>
  <si>
    <r>
      <rPr>
        <sz val="8.5"/>
        <rFont val="Arial"/>
        <family val="2"/>
      </rPr>
      <t>6/10</t>
    </r>
  </si>
  <si>
    <r>
      <rPr>
        <sz val="9.5"/>
        <rFont val="Calibri"/>
        <family val="2"/>
      </rPr>
      <t>6/15</t>
    </r>
  </si>
  <si>
    <r>
      <rPr>
        <sz val="9.5"/>
        <rFont val="Calibri"/>
        <family val="2"/>
      </rPr>
      <t>9/30</t>
    </r>
  </si>
  <si>
    <r>
      <rPr>
        <sz val="9.5"/>
        <rFont val="Calibri"/>
        <family val="2"/>
      </rPr>
      <t>5/30</t>
    </r>
  </si>
  <si>
    <r>
      <rPr>
        <sz val="8.5"/>
        <rFont val="Arial"/>
        <family val="2"/>
      </rPr>
      <t>6/17</t>
    </r>
  </si>
  <si>
    <r>
      <rPr>
        <sz val="8.5"/>
        <rFont val="Arial"/>
        <family val="2"/>
      </rPr>
      <t>5/20</t>
    </r>
  </si>
  <si>
    <r>
      <rPr>
        <sz val="9.5"/>
        <rFont val="Calibri"/>
        <family val="2"/>
      </rPr>
      <t>Adams</t>
    </r>
  </si>
  <si>
    <r>
      <rPr>
        <sz val="9.5"/>
        <rFont val="Calibri"/>
        <family val="2"/>
      </rPr>
      <t>X</t>
    </r>
  </si>
  <si>
    <r>
      <rPr>
        <sz val="9.5"/>
        <rFont val="Calibri"/>
        <family val="2"/>
      </rPr>
      <t>Barnes</t>
    </r>
  </si>
  <si>
    <r>
      <rPr>
        <sz val="9.5"/>
        <rFont val="Calibri"/>
        <family val="2"/>
      </rPr>
      <t>Benson</t>
    </r>
  </si>
  <si>
    <r>
      <rPr>
        <sz val="9.5"/>
        <rFont val="Calibri"/>
        <family val="2"/>
      </rPr>
      <t>Billings</t>
    </r>
  </si>
  <si>
    <r>
      <rPr>
        <sz val="9.5"/>
        <rFont val="Calibri"/>
        <family val="2"/>
      </rPr>
      <t>Bottineau</t>
    </r>
  </si>
  <si>
    <r>
      <rPr>
        <sz val="9.5"/>
        <rFont val="Calibri"/>
        <family val="2"/>
      </rPr>
      <t>Bowman</t>
    </r>
  </si>
  <si>
    <r>
      <rPr>
        <sz val="9.5"/>
        <rFont val="Calibri"/>
        <family val="2"/>
      </rPr>
      <t>Burke</t>
    </r>
  </si>
  <si>
    <r>
      <rPr>
        <sz val="9.5"/>
        <rFont val="Calibri"/>
        <family val="2"/>
      </rPr>
      <t>Cass</t>
    </r>
  </si>
  <si>
    <r>
      <rPr>
        <sz val="9.5"/>
        <rFont val="Calibri"/>
        <family val="2"/>
      </rPr>
      <t>Cavalier</t>
    </r>
  </si>
  <si>
    <r>
      <rPr>
        <sz val="9.5"/>
        <rFont val="Calibri"/>
        <family val="2"/>
      </rPr>
      <t>Dickey</t>
    </r>
  </si>
  <si>
    <r>
      <rPr>
        <sz val="9.5"/>
        <rFont val="Calibri"/>
        <family val="2"/>
      </rPr>
      <t>Divide</t>
    </r>
  </si>
  <si>
    <r>
      <rPr>
        <sz val="9.5"/>
        <rFont val="Calibri"/>
        <family val="2"/>
      </rPr>
      <t>Dunn</t>
    </r>
  </si>
  <si>
    <r>
      <rPr>
        <sz val="9.5"/>
        <rFont val="Calibri"/>
        <family val="2"/>
      </rPr>
      <t>Eddy</t>
    </r>
  </si>
  <si>
    <r>
      <rPr>
        <sz val="9.5"/>
        <rFont val="Calibri"/>
        <family val="2"/>
      </rPr>
      <t>Emmons</t>
    </r>
  </si>
  <si>
    <r>
      <rPr>
        <sz val="9.5"/>
        <rFont val="Calibri"/>
        <family val="2"/>
      </rPr>
      <t>Foster</t>
    </r>
  </si>
  <si>
    <r>
      <rPr>
        <sz val="9.5"/>
        <rFont val="Calibri"/>
        <family val="2"/>
      </rPr>
      <t>Golden Valley</t>
    </r>
  </si>
  <si>
    <r>
      <rPr>
        <sz val="9.5"/>
        <rFont val="Calibri"/>
        <family val="2"/>
      </rPr>
      <t>Grand Forks</t>
    </r>
  </si>
  <si>
    <r>
      <rPr>
        <sz val="9.5"/>
        <rFont val="Calibri"/>
        <family val="2"/>
      </rPr>
      <t>Grant</t>
    </r>
  </si>
  <si>
    <r>
      <rPr>
        <sz val="9.5"/>
        <rFont val="Calibri"/>
        <family val="2"/>
      </rPr>
      <t>Griggs</t>
    </r>
  </si>
  <si>
    <r>
      <rPr>
        <sz val="9.5"/>
        <rFont val="Calibri"/>
        <family val="2"/>
      </rPr>
      <t>Hettinger</t>
    </r>
  </si>
  <si>
    <r>
      <rPr>
        <sz val="9.5"/>
        <rFont val="Calibri"/>
        <family val="2"/>
      </rPr>
      <t>LaMoure</t>
    </r>
  </si>
  <si>
    <r>
      <rPr>
        <sz val="9.5"/>
        <rFont val="Calibri"/>
        <family val="2"/>
      </rPr>
      <t>Logan</t>
    </r>
  </si>
  <si>
    <r>
      <rPr>
        <sz val="9.5"/>
        <rFont val="Calibri"/>
        <family val="2"/>
      </rPr>
      <t>McHenry</t>
    </r>
  </si>
  <si>
    <r>
      <rPr>
        <sz val="9.5"/>
        <rFont val="Calibri"/>
        <family val="2"/>
      </rPr>
      <t>McIntosh</t>
    </r>
  </si>
  <si>
    <r>
      <rPr>
        <sz val="9.5"/>
        <rFont val="Calibri"/>
        <family val="2"/>
      </rPr>
      <t>McKenzie</t>
    </r>
  </si>
  <si>
    <r>
      <rPr>
        <sz val="9.5"/>
        <rFont val="Calibri"/>
        <family val="2"/>
      </rPr>
      <t>McLean</t>
    </r>
  </si>
  <si>
    <r>
      <rPr>
        <sz val="9.5"/>
        <rFont val="Calibri"/>
        <family val="2"/>
      </rPr>
      <t>Mercer</t>
    </r>
  </si>
  <si>
    <r>
      <rPr>
        <sz val="9.5"/>
        <rFont val="Calibri"/>
        <family val="2"/>
      </rPr>
      <t>Morton</t>
    </r>
  </si>
  <si>
    <r>
      <rPr>
        <sz val="9.5"/>
        <rFont val="Calibri"/>
        <family val="2"/>
      </rPr>
      <t>Mountrail</t>
    </r>
  </si>
  <si>
    <r>
      <rPr>
        <sz val="9.5"/>
        <rFont val="Calibri"/>
        <family val="2"/>
      </rPr>
      <t>Nelson</t>
    </r>
  </si>
  <si>
    <r>
      <rPr>
        <sz val="9.5"/>
        <rFont val="Calibri"/>
        <family val="2"/>
      </rPr>
      <t>Oliver</t>
    </r>
  </si>
  <si>
    <r>
      <rPr>
        <sz val="9.5"/>
        <rFont val="Calibri"/>
        <family val="2"/>
      </rPr>
      <t>Pembina</t>
    </r>
  </si>
  <si>
    <r>
      <rPr>
        <sz val="9.5"/>
        <rFont val="Calibri"/>
        <family val="2"/>
      </rPr>
      <t>Pierce</t>
    </r>
  </si>
  <si>
    <r>
      <rPr>
        <sz val="9.5"/>
        <rFont val="Calibri"/>
        <family val="2"/>
      </rPr>
      <t>Ramsey</t>
    </r>
  </si>
  <si>
    <r>
      <rPr>
        <sz val="9.5"/>
        <rFont val="Calibri"/>
        <family val="2"/>
      </rPr>
      <t>Ransom</t>
    </r>
  </si>
  <si>
    <r>
      <rPr>
        <sz val="9.5"/>
        <rFont val="Calibri"/>
        <family val="2"/>
      </rPr>
      <t>Renville</t>
    </r>
  </si>
  <si>
    <r>
      <rPr>
        <sz val="9.5"/>
        <rFont val="Calibri"/>
        <family val="2"/>
      </rPr>
      <t>Richland</t>
    </r>
  </si>
  <si>
    <r>
      <rPr>
        <sz val="9.5"/>
        <rFont val="Calibri"/>
        <family val="2"/>
      </rPr>
      <t>Rolette</t>
    </r>
  </si>
  <si>
    <r>
      <rPr>
        <sz val="9.5"/>
        <rFont val="Calibri"/>
        <family val="2"/>
      </rPr>
      <t>Sargent</t>
    </r>
  </si>
  <si>
    <r>
      <rPr>
        <sz val="9.5"/>
        <rFont val="Calibri"/>
        <family val="2"/>
      </rPr>
      <t>Sheridan</t>
    </r>
  </si>
  <si>
    <r>
      <rPr>
        <sz val="9.5"/>
        <rFont val="Calibri"/>
        <family val="2"/>
      </rPr>
      <t>Sioux</t>
    </r>
  </si>
  <si>
    <r>
      <rPr>
        <sz val="9.5"/>
        <rFont val="Calibri"/>
        <family val="2"/>
      </rPr>
      <t>Slope</t>
    </r>
  </si>
  <si>
    <r>
      <rPr>
        <sz val="9.5"/>
        <rFont val="Calibri"/>
        <family val="2"/>
      </rPr>
      <t>Stark</t>
    </r>
  </si>
  <si>
    <r>
      <rPr>
        <sz val="9.5"/>
        <rFont val="Calibri"/>
        <family val="2"/>
      </rPr>
      <t>Steele</t>
    </r>
  </si>
  <si>
    <r>
      <rPr>
        <sz val="9.5"/>
        <rFont val="Calibri"/>
        <family val="2"/>
      </rPr>
      <t>Stutsman</t>
    </r>
  </si>
  <si>
    <r>
      <rPr>
        <sz val="9.5"/>
        <rFont val="Calibri"/>
        <family val="2"/>
      </rPr>
      <t>Towner</t>
    </r>
  </si>
  <si>
    <r>
      <rPr>
        <sz val="9.5"/>
        <rFont val="Calibri"/>
        <family val="2"/>
      </rPr>
      <t>Traill</t>
    </r>
  </si>
  <si>
    <r>
      <rPr>
        <sz val="9.5"/>
        <rFont val="Calibri"/>
        <family val="2"/>
      </rPr>
      <t>Walsh</t>
    </r>
  </si>
  <si>
    <r>
      <rPr>
        <sz val="9.5"/>
        <rFont val="Calibri"/>
        <family val="2"/>
      </rPr>
      <t>Ward</t>
    </r>
  </si>
  <si>
    <r>
      <rPr>
        <sz val="9.5"/>
        <rFont val="Calibri"/>
        <family val="2"/>
      </rPr>
      <t>Wells</t>
    </r>
  </si>
  <si>
    <r>
      <rPr>
        <sz val="9.5"/>
        <rFont val="Calibri"/>
        <family val="2"/>
      </rPr>
      <t>Williams</t>
    </r>
  </si>
  <si>
    <r>
      <rPr>
        <sz val="8.5"/>
        <rFont val="Arial"/>
        <family val="2"/>
      </rPr>
      <t>County</t>
    </r>
  </si>
  <si>
    <t>5/25</t>
  </si>
  <si>
    <t>6/1</t>
  </si>
  <si>
    <t>Burleigh</t>
  </si>
  <si>
    <t>Kidder</t>
  </si>
  <si>
    <t>Prevented Planting (PP) and Planting Comparison, per Acre, 2026</t>
  </si>
  <si>
    <t>ver. 26.05.20</t>
  </si>
  <si>
    <t>Updated by Ron Haugen, NDSU Extension, May 2026</t>
  </si>
  <si>
    <t xml:space="preserve">   Estimated actual 2026 yield.  Try different numbers to see impact on analysis.</t>
  </si>
  <si>
    <t xml:space="preserve">   Estimated cash sales price of 2026 production.</t>
  </si>
  <si>
    <r>
      <t xml:space="preserve">North Dakota </t>
    </r>
    <r>
      <rPr>
        <b/>
        <sz val="10"/>
        <color rgb="FFFF0000"/>
        <rFont val="Arial"/>
        <family val="2"/>
      </rPr>
      <t>2026</t>
    </r>
    <r>
      <rPr>
        <b/>
        <sz val="10"/>
        <rFont val="Arial"/>
        <family val="2"/>
      </rPr>
      <t xml:space="preserve"> Final Planting Dates for Full Crop Insurance Coverage</t>
    </r>
  </si>
  <si>
    <t>changed yes to no to remove buy-up</t>
  </si>
  <si>
    <r>
      <t xml:space="preserve">   PP Coverage is 60% except corn, 55%, and dry beans, 50%. </t>
    </r>
    <r>
      <rPr>
        <b/>
        <sz val="9"/>
        <color rgb="FFFF0000"/>
        <rFont val="Calibri"/>
        <family val="2"/>
        <scheme val="minor"/>
      </rPr>
      <t>Buy-up removed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</si>
</sst>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?_);_(@_)"/>
    <numFmt numFmtId="165" formatCode="0.00_);[Red]\(0.00\)"/>
  </numFmts>
  <fonts count="35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12"/>
      <name val="Calibri"/>
      <family val="2"/>
    </font>
    <font>
      <sz val="10"/>
      <color indexed="8"/>
      <name val="Calibri"/>
      <family val="2"/>
    </font>
    <font>
      <vertAlign val="superscript"/>
      <sz val="8"/>
      <color indexed="8"/>
      <name val="Calibri"/>
      <family val="2"/>
    </font>
    <font>
      <u/>
      <sz val="11"/>
      <color indexed="8"/>
      <name val="Calibri"/>
      <family val="2"/>
    </font>
    <font>
      <b/>
      <vertAlign val="superscript"/>
      <sz val="9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33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rgb="FF000000"/>
      <name val="Arial"/>
      <family val="2"/>
    </font>
    <font>
      <b/>
      <sz val="8.5"/>
      <color theme="1"/>
      <name val="Arial"/>
      <family val="2"/>
    </font>
    <font>
      <sz val="9.5"/>
      <name val="Calibri"/>
      <family val="2"/>
    </font>
    <font>
      <sz val="10"/>
      <color rgb="FF000000"/>
      <name val="Times New Roman"/>
      <family val="1"/>
    </font>
    <font>
      <b/>
      <sz val="9.5"/>
      <name val="Calibri"/>
      <family val="2"/>
    </font>
    <font>
      <b/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6F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quotePrefix="1"/>
    <xf numFmtId="0" fontId="0" fillId="2" borderId="0" xfId="0" applyFill="1"/>
    <xf numFmtId="0" fontId="1" fillId="2" borderId="0" xfId="0" applyFont="1" applyFill="1"/>
    <xf numFmtId="0" fontId="0" fillId="0" borderId="0" xfId="0" quotePrefix="1" applyNumberFormat="1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/>
    <xf numFmtId="0" fontId="10" fillId="0" borderId="0" xfId="0" applyFont="1"/>
    <xf numFmtId="0" fontId="0" fillId="3" borderId="1" xfId="0" applyFill="1" applyBorder="1" applyProtection="1">
      <protection locked="0"/>
    </xf>
    <xf numFmtId="9" fontId="0" fillId="3" borderId="2" xfId="0" applyNumberFormat="1" applyFill="1" applyBorder="1" applyProtection="1">
      <protection locked="0"/>
    </xf>
    <xf numFmtId="0" fontId="12" fillId="2" borderId="0" xfId="0" applyFont="1" applyFill="1"/>
    <xf numFmtId="0" fontId="12" fillId="2" borderId="0" xfId="0" applyFont="1" applyFill="1" applyBorder="1"/>
    <xf numFmtId="0" fontId="0" fillId="2" borderId="0" xfId="0" applyFont="1" applyFill="1"/>
    <xf numFmtId="0" fontId="0" fillId="0" borderId="3" xfId="0" applyFill="1" applyBorder="1"/>
    <xf numFmtId="44" fontId="0" fillId="3" borderId="4" xfId="0" applyNumberFormat="1" applyFill="1" applyBorder="1" applyProtection="1">
      <protection locked="0"/>
    </xf>
    <xf numFmtId="44" fontId="0" fillId="3" borderId="5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quotePrefix="1" applyFill="1" applyBorder="1"/>
    <xf numFmtId="0" fontId="0" fillId="4" borderId="3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5" xfId="0" applyFill="1" applyBorder="1"/>
    <xf numFmtId="0" fontId="0" fillId="4" borderId="6" xfId="0" quotePrefix="1" applyFill="1" applyBorder="1"/>
    <xf numFmtId="0" fontId="0" fillId="4" borderId="7" xfId="0" quotePrefix="1" applyFill="1" applyBorder="1"/>
    <xf numFmtId="0" fontId="10" fillId="5" borderId="3" xfId="0" applyFont="1" applyFill="1" applyBorder="1"/>
    <xf numFmtId="0" fontId="0" fillId="5" borderId="8" xfId="0" applyFill="1" applyBorder="1"/>
    <xf numFmtId="0" fontId="0" fillId="5" borderId="3" xfId="0" applyFill="1" applyBorder="1"/>
    <xf numFmtId="44" fontId="0" fillId="5" borderId="8" xfId="0" applyNumberFormat="1" applyFill="1" applyBorder="1"/>
    <xf numFmtId="0" fontId="13" fillId="5" borderId="3" xfId="0" applyFont="1" applyFill="1" applyBorder="1"/>
    <xf numFmtId="0" fontId="13" fillId="5" borderId="8" xfId="0" applyFont="1" applyFill="1" applyBorder="1"/>
    <xf numFmtId="44" fontId="13" fillId="5" borderId="2" xfId="0" applyNumberFormat="1" applyFont="1" applyFill="1" applyBorder="1"/>
    <xf numFmtId="0" fontId="0" fillId="4" borderId="9" xfId="0" quotePrefix="1" applyFill="1" applyBorder="1"/>
    <xf numFmtId="44" fontId="0" fillId="3" borderId="10" xfId="0" applyNumberFormat="1" applyFill="1" applyBorder="1" applyProtection="1">
      <protection locked="0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/>
    <xf numFmtId="0" fontId="16" fillId="2" borderId="0" xfId="0" applyFont="1" applyFill="1"/>
    <xf numFmtId="0" fontId="12" fillId="2" borderId="0" xfId="0" quotePrefix="1" applyFont="1" applyFill="1"/>
    <xf numFmtId="0" fontId="17" fillId="2" borderId="0" xfId="0" applyFont="1" applyFill="1"/>
    <xf numFmtId="0" fontId="18" fillId="2" borderId="0" xfId="0" quotePrefix="1" applyFont="1" applyFill="1"/>
    <xf numFmtId="44" fontId="13" fillId="6" borderId="2" xfId="0" applyNumberFormat="1" applyFont="1" applyFill="1" applyBorder="1"/>
    <xf numFmtId="44" fontId="0" fillId="6" borderId="2" xfId="0" quotePrefix="1" applyNumberFormat="1" applyFill="1" applyBorder="1" applyProtection="1"/>
    <xf numFmtId="44" fontId="0" fillId="6" borderId="8" xfId="0" applyNumberFormat="1" applyFill="1" applyBorder="1" applyProtection="1"/>
    <xf numFmtId="0" fontId="19" fillId="2" borderId="0" xfId="0" applyFont="1" applyFill="1" applyAlignment="1">
      <alignment vertical="center"/>
    </xf>
    <xf numFmtId="9" fontId="0" fillId="0" borderId="0" xfId="0" applyNumberFormat="1"/>
    <xf numFmtId="0" fontId="13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0" borderId="8" xfId="0" applyBorder="1"/>
    <xf numFmtId="0" fontId="3" fillId="2" borderId="0" xfId="0" applyFont="1" applyFill="1"/>
    <xf numFmtId="9" fontId="0" fillId="0" borderId="0" xfId="0" quotePrefix="1" applyNumberFormat="1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44" fontId="0" fillId="0" borderId="2" xfId="0" applyNumberFormat="1" applyBorder="1"/>
    <xf numFmtId="44" fontId="0" fillId="0" borderId="2" xfId="0" quotePrefix="1" applyNumberFormat="1" applyBorder="1"/>
    <xf numFmtId="0" fontId="0" fillId="0" borderId="0" xfId="0" applyBorder="1"/>
    <xf numFmtId="0" fontId="0" fillId="0" borderId="4" xfId="0" applyBorder="1"/>
    <xf numFmtId="43" fontId="13" fillId="4" borderId="3" xfId="0" quotePrefix="1" applyNumberFormat="1" applyFont="1" applyFill="1" applyBorder="1"/>
    <xf numFmtId="43" fontId="0" fillId="0" borderId="3" xfId="0" applyNumberFormat="1" applyBorder="1"/>
    <xf numFmtId="0" fontId="10" fillId="5" borderId="12" xfId="0" applyFont="1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0" xfId="0" quotePrefix="1" applyFill="1" applyBorder="1"/>
    <xf numFmtId="0" fontId="0" fillId="4" borderId="12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13" xfId="0" quotePrefix="1" applyFill="1" applyBorder="1"/>
    <xf numFmtId="0" fontId="0" fillId="4" borderId="0" xfId="0" quotePrefix="1" applyFill="1" applyBorder="1"/>
    <xf numFmtId="0" fontId="0" fillId="4" borderId="11" xfId="0" quotePrefix="1" applyFill="1" applyBorder="1"/>
    <xf numFmtId="0" fontId="13" fillId="5" borderId="12" xfId="0" applyFont="1" applyFill="1" applyBorder="1"/>
    <xf numFmtId="0" fontId="0" fillId="3" borderId="8" xfId="0" applyFill="1" applyBorder="1" applyProtection="1">
      <protection locked="0"/>
    </xf>
    <xf numFmtId="9" fontId="0" fillId="3" borderId="8" xfId="0" applyNumberFormat="1" applyFill="1" applyBorder="1" applyProtection="1">
      <protection locked="0"/>
    </xf>
    <xf numFmtId="164" fontId="0" fillId="4" borderId="8" xfId="0" quotePrefix="1" applyNumberFormat="1" applyFill="1" applyBorder="1" applyProtection="1"/>
    <xf numFmtId="164" fontId="0" fillId="3" borderId="8" xfId="0" applyNumberFormat="1" applyFill="1" applyBorder="1" applyProtection="1">
      <protection locked="0"/>
    </xf>
    <xf numFmtId="0" fontId="0" fillId="3" borderId="8" xfId="0" applyFont="1" applyFill="1" applyBorder="1" applyProtection="1">
      <protection locked="0"/>
    </xf>
    <xf numFmtId="44" fontId="0" fillId="3" borderId="8" xfId="0" applyNumberFormat="1" applyFont="1" applyFill="1" applyBorder="1" applyProtection="1">
      <protection locked="0"/>
    </xf>
    <xf numFmtId="44" fontId="13" fillId="6" borderId="8" xfId="0" applyNumberFormat="1" applyFont="1" applyFill="1" applyBorder="1"/>
    <xf numFmtId="44" fontId="13" fillId="6" borderId="8" xfId="0" quotePrefix="1" applyNumberFormat="1" applyFont="1" applyFill="1" applyBorder="1"/>
    <xf numFmtId="0" fontId="10" fillId="5" borderId="9" xfId="0" applyFont="1" applyFill="1" applyBorder="1"/>
    <xf numFmtId="0" fontId="10" fillId="5" borderId="13" xfId="0" applyFont="1" applyFill="1" applyBorder="1"/>
    <xf numFmtId="0" fontId="0" fillId="5" borderId="10" xfId="0" applyFill="1" applyBorder="1"/>
    <xf numFmtId="0" fontId="0" fillId="0" borderId="5" xfId="0" applyBorder="1"/>
    <xf numFmtId="0" fontId="10" fillId="5" borderId="7" xfId="0" applyFont="1" applyFill="1" applyBorder="1"/>
    <xf numFmtId="0" fontId="10" fillId="5" borderId="11" xfId="0" applyFont="1" applyFill="1" applyBorder="1"/>
    <xf numFmtId="0" fontId="0" fillId="5" borderId="7" xfId="0" applyFill="1" applyBorder="1"/>
    <xf numFmtId="0" fontId="0" fillId="0" borderId="13" xfId="0" applyBorder="1"/>
    <xf numFmtId="165" fontId="13" fillId="4" borderId="0" xfId="0" quotePrefix="1" applyNumberFormat="1" applyFont="1" applyFill="1" applyBorder="1"/>
    <xf numFmtId="0" fontId="0" fillId="4" borderId="3" xfId="0" applyNumberFormat="1" applyFill="1" applyBorder="1" applyProtection="1"/>
    <xf numFmtId="0" fontId="0" fillId="4" borderId="12" xfId="0" applyFill="1" applyBorder="1" applyProtection="1"/>
    <xf numFmtId="165" fontId="0" fillId="4" borderId="12" xfId="0" applyNumberFormat="1" applyFill="1" applyBorder="1" applyProtection="1"/>
    <xf numFmtId="165" fontId="0" fillId="4" borderId="8" xfId="0" applyNumberFormat="1" applyFill="1" applyBorder="1" applyProtection="1"/>
    <xf numFmtId="165" fontId="0" fillId="4" borderId="0" xfId="0" applyNumberFormat="1" applyFill="1" applyBorder="1"/>
    <xf numFmtId="165" fontId="0" fillId="4" borderId="4" xfId="0" applyNumberFormat="1" applyFill="1" applyBorder="1"/>
    <xf numFmtId="0" fontId="0" fillId="4" borderId="6" xfId="0" applyNumberFormat="1" applyFill="1" applyBorder="1" applyProtection="1"/>
    <xf numFmtId="0" fontId="0" fillId="4" borderId="0" xfId="0" applyNumberFormat="1" applyFill="1" applyBorder="1" applyProtection="1"/>
    <xf numFmtId="165" fontId="0" fillId="4" borderId="0" xfId="0" applyNumberFormat="1" applyFill="1" applyBorder="1" applyProtection="1"/>
    <xf numFmtId="165" fontId="0" fillId="4" borderId="4" xfId="0" applyNumberFormat="1" applyFill="1" applyBorder="1" applyProtection="1"/>
    <xf numFmtId="165" fontId="13" fillId="4" borderId="4" xfId="0" quotePrefix="1" applyNumberFormat="1" applyFont="1" applyFill="1" applyBorder="1"/>
    <xf numFmtId="165" fontId="22" fillId="4" borderId="0" xfId="0" applyNumberFormat="1" applyFont="1" applyFill="1" applyBorder="1" applyProtection="1"/>
    <xf numFmtId="165" fontId="22" fillId="4" borderId="4" xfId="0" applyNumberFormat="1" applyFont="1" applyFill="1" applyBorder="1" applyProtection="1"/>
    <xf numFmtId="0" fontId="22" fillId="2" borderId="0" xfId="0" applyFont="1" applyFill="1" applyBorder="1"/>
    <xf numFmtId="0" fontId="0" fillId="2" borderId="0" xfId="0" applyFont="1" applyFill="1" applyBorder="1"/>
    <xf numFmtId="0" fontId="0" fillId="0" borderId="3" xfId="0" applyNumberFormat="1" applyBorder="1" applyProtection="1"/>
    <xf numFmtId="0" fontId="0" fillId="0" borderId="12" xfId="0" applyNumberFormat="1" applyBorder="1" applyProtection="1"/>
    <xf numFmtId="0" fontId="0" fillId="0" borderId="12" xfId="0" applyNumberFormat="1" applyBorder="1" applyAlignment="1" applyProtection="1">
      <alignment horizontal="center"/>
    </xf>
    <xf numFmtId="0" fontId="0" fillId="0" borderId="8" xfId="0" applyNumberFormat="1" applyBorder="1" applyAlignment="1" applyProtection="1">
      <alignment horizontal="center"/>
    </xf>
    <xf numFmtId="0" fontId="0" fillId="2" borderId="0" xfId="0" quotePrefix="1" applyFill="1"/>
    <xf numFmtId="165" fontId="0" fillId="6" borderId="0" xfId="0" applyNumberFormat="1" applyFill="1" applyBorder="1" applyProtection="1"/>
    <xf numFmtId="0" fontId="0" fillId="6" borderId="6" xfId="0" applyNumberFormat="1" applyFill="1" applyBorder="1" applyAlignment="1" applyProtection="1"/>
    <xf numFmtId="0" fontId="0" fillId="6" borderId="0" xfId="0" applyNumberFormat="1" applyFill="1" applyBorder="1" applyProtection="1"/>
    <xf numFmtId="165" fontId="0" fillId="6" borderId="4" xfId="0" applyNumberFormat="1" applyFill="1" applyBorder="1" applyProtection="1"/>
    <xf numFmtId="0" fontId="0" fillId="6" borderId="6" xfId="0" applyNumberFormat="1" applyFill="1" applyBorder="1" applyProtection="1"/>
    <xf numFmtId="0" fontId="0" fillId="0" borderId="0" xfId="0" applyNumberFormat="1"/>
    <xf numFmtId="0" fontId="0" fillId="2" borderId="9" xfId="0" quotePrefix="1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7" xfId="0" quotePrefix="1" applyFill="1" applyBorder="1"/>
    <xf numFmtId="0" fontId="0" fillId="2" borderId="11" xfId="0" applyFill="1" applyBorder="1"/>
    <xf numFmtId="0" fontId="0" fillId="2" borderId="5" xfId="0" applyFill="1" applyBorder="1"/>
    <xf numFmtId="0" fontId="23" fillId="2" borderId="0" xfId="0" applyFont="1" applyFill="1" applyAlignment="1">
      <alignment vertical="center"/>
    </xf>
    <xf numFmtId="0" fontId="19" fillId="2" borderId="0" xfId="0" quotePrefix="1" applyFont="1" applyFill="1" applyAlignment="1">
      <alignment vertical="center"/>
    </xf>
    <xf numFmtId="0" fontId="0" fillId="2" borderId="0" xfId="0" applyFill="1" applyProtection="1"/>
    <xf numFmtId="44" fontId="0" fillId="2" borderId="0" xfId="0" applyNumberFormat="1" applyFill="1" applyProtection="1"/>
    <xf numFmtId="165" fontId="0" fillId="6" borderId="12" xfId="0" applyNumberFormat="1" applyFill="1" applyBorder="1" applyProtection="1"/>
    <xf numFmtId="165" fontId="0" fillId="6" borderId="0" xfId="0" applyNumberFormat="1" applyFill="1" applyBorder="1"/>
    <xf numFmtId="165" fontId="13" fillId="6" borderId="0" xfId="0" quotePrefix="1" applyNumberFormat="1" applyFont="1" applyFill="1" applyBorder="1"/>
    <xf numFmtId="165" fontId="22" fillId="6" borderId="0" xfId="0" applyNumberFormat="1" applyFont="1" applyFill="1" applyBorder="1" applyProtection="1"/>
    <xf numFmtId="164" fontId="0" fillId="4" borderId="2" xfId="0" quotePrefix="1" applyNumberFormat="1" applyFill="1" applyBorder="1" applyProtection="1"/>
    <xf numFmtId="0" fontId="13" fillId="0" borderId="12" xfId="0" applyNumberFormat="1" applyFont="1" applyFill="1" applyBorder="1" applyAlignment="1" applyProtection="1">
      <alignment horizontal="center"/>
    </xf>
    <xf numFmtId="165" fontId="0" fillId="0" borderId="0" xfId="0" applyNumberFormat="1" applyFill="1" applyBorder="1"/>
    <xf numFmtId="165" fontId="0" fillId="0" borderId="0" xfId="0" applyNumberFormat="1" applyFill="1" applyBorder="1" applyProtection="1"/>
    <xf numFmtId="165" fontId="13" fillId="0" borderId="0" xfId="0" quotePrefix="1" applyNumberFormat="1" applyFont="1" applyFill="1" applyBorder="1"/>
    <xf numFmtId="165" fontId="22" fillId="0" borderId="0" xfId="0" applyNumberFormat="1" applyFont="1" applyFill="1" applyBorder="1" applyProtection="1"/>
    <xf numFmtId="165" fontId="0" fillId="0" borderId="12" xfId="0" applyNumberFormat="1" applyFill="1" applyBorder="1" applyProtection="1"/>
    <xf numFmtId="0" fontId="0" fillId="6" borderId="12" xfId="0" applyNumberFormat="1" applyFill="1" applyBorder="1" applyAlignment="1" applyProtection="1">
      <alignment horizontal="center"/>
    </xf>
    <xf numFmtId="9" fontId="0" fillId="0" borderId="0" xfId="0" quotePrefix="1" applyNumberFormat="1"/>
    <xf numFmtId="0" fontId="14" fillId="2" borderId="0" xfId="0" quotePrefix="1" applyFont="1" applyFill="1"/>
    <xf numFmtId="0" fontId="14" fillId="2" borderId="0" xfId="0" applyFont="1" applyFill="1"/>
    <xf numFmtId="0" fontId="22" fillId="0" borderId="0" xfId="0" applyFont="1"/>
    <xf numFmtId="2" fontId="0" fillId="0" borderId="0" xfId="0" applyNumberFormat="1"/>
    <xf numFmtId="0" fontId="0" fillId="0" borderId="11" xfId="0" applyFont="1" applyBorder="1"/>
    <xf numFmtId="0" fontId="0" fillId="5" borderId="13" xfId="0" applyFill="1" applyBorder="1"/>
    <xf numFmtId="0" fontId="0" fillId="5" borderId="11" xfId="0" applyFill="1" applyBorder="1"/>
    <xf numFmtId="44" fontId="10" fillId="5" borderId="14" xfId="0" applyNumberFormat="1" applyFont="1" applyFill="1" applyBorder="1"/>
    <xf numFmtId="0" fontId="10" fillId="5" borderId="15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1" quotePrefix="1" applyNumberFormat="1" applyFont="1" applyBorder="1"/>
    <xf numFmtId="0" fontId="27" fillId="6" borderId="19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vertical="center" wrapText="1"/>
    </xf>
    <xf numFmtId="0" fontId="0" fillId="6" borderId="19" xfId="0" applyFill="1" applyBorder="1" applyAlignment="1">
      <alignment horizontal="left" vertical="top" wrapText="1"/>
    </xf>
    <xf numFmtId="0" fontId="29" fillId="6" borderId="19" xfId="0" applyFont="1" applyFill="1" applyBorder="1" applyAlignment="1">
      <alignment horizontal="center" vertical="top" wrapText="1"/>
    </xf>
    <xf numFmtId="0" fontId="25" fillId="6" borderId="19" xfId="0" applyFont="1" applyFill="1" applyBorder="1" applyAlignment="1">
      <alignment horizontal="center" vertical="top" wrapText="1"/>
    </xf>
    <xf numFmtId="0" fontId="29" fillId="7" borderId="19" xfId="0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0" xfId="0" applyAlignment="1">
      <alignment horizontal="left" vertical="top"/>
    </xf>
    <xf numFmtId="16" fontId="29" fillId="6" borderId="19" xfId="0" quotePrefix="1" applyNumberFormat="1" applyFont="1" applyFill="1" applyBorder="1" applyAlignment="1">
      <alignment horizontal="center" vertical="top" wrapText="1"/>
    </xf>
    <xf numFmtId="0" fontId="29" fillId="6" borderId="19" xfId="0" quotePrefix="1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left" wrapText="1"/>
    </xf>
    <xf numFmtId="0" fontId="30" fillId="0" borderId="19" xfId="0" applyFont="1" applyBorder="1" applyAlignment="1">
      <alignment horizontal="left" wrapText="1"/>
    </xf>
    <xf numFmtId="0" fontId="31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32" fillId="0" borderId="19" xfId="0" applyFont="1" applyBorder="1" applyAlignment="1">
      <alignment horizontal="left" wrapText="1"/>
    </xf>
    <xf numFmtId="9" fontId="33" fillId="0" borderId="0" xfId="0" quotePrefix="1" applyNumberFormat="1" applyFont="1"/>
    <xf numFmtId="0" fontId="33" fillId="0" borderId="0" xfId="0" applyFont="1"/>
    <xf numFmtId="0" fontId="0" fillId="0" borderId="3" xfId="0" applyFill="1" applyBorder="1" applyProtection="1"/>
    <xf numFmtId="0" fontId="0" fillId="0" borderId="12" xfId="0" applyFill="1" applyBorder="1" applyProtection="1"/>
    <xf numFmtId="9" fontId="9" fillId="0" borderId="0" xfId="1" quotePrefix="1" applyNumberFormat="1" applyFont="1" applyProtection="1"/>
    <xf numFmtId="9" fontId="0" fillId="0" borderId="2" xfId="1" quotePrefix="1" applyNumberFormat="1" applyFont="1" applyBorder="1" applyProtection="1"/>
    <xf numFmtId="0" fontId="0" fillId="4" borderId="2" xfId="0" applyFill="1" applyBorder="1" applyProtection="1"/>
    <xf numFmtId="0" fontId="10" fillId="3" borderId="3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6" borderId="17" xfId="0" applyFont="1" applyFill="1" applyBorder="1" applyAlignment="1">
      <alignment horizontal="left" vertical="center" wrapText="1" indent="2"/>
    </xf>
    <xf numFmtId="0" fontId="26" fillId="6" borderId="18" xfId="0" applyFont="1" applyFill="1" applyBorder="1" applyAlignment="1">
      <alignment horizontal="left" vertical="center" wrapText="1" indent="2"/>
    </xf>
    <xf numFmtId="0" fontId="26" fillId="6" borderId="17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 indent="1"/>
    </xf>
    <xf numFmtId="0" fontId="26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25" fillId="6" borderId="16" xfId="0" applyFont="1" applyFill="1" applyBorder="1" applyAlignment="1">
      <alignment horizontal="left" wrapText="1"/>
    </xf>
    <xf numFmtId="0" fontId="25" fillId="6" borderId="21" xfId="0" applyFont="1" applyFill="1" applyBorder="1" applyAlignment="1">
      <alignment horizontal="left" wrapText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left" vertical="center" wrapText="1" indent="3"/>
    </xf>
    <xf numFmtId="0" fontId="26" fillId="6" borderId="20" xfId="0" applyFont="1" applyFill="1" applyBorder="1" applyAlignment="1">
      <alignment horizontal="left" vertical="center" wrapText="1" indent="3"/>
    </xf>
    <xf numFmtId="0" fontId="26" fillId="6" borderId="18" xfId="0" applyFont="1" applyFill="1" applyBorder="1" applyAlignment="1">
      <alignment horizontal="left" vertical="center" wrapText="1" indent="3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'Prevented Planting Analysis'!$D$50:$M$50</c:f>
              <c:numCache>
                <c:formatCode>General</c:formatCode>
                <c:ptCount val="10"/>
                <c:pt idx="0">
                  <c:v>0</c:v>
                </c:pt>
                <c:pt idx="1">
                  <c:v>5.2</c:v>
                </c:pt>
                <c:pt idx="2">
                  <c:v>10.4</c:v>
                </c:pt>
                <c:pt idx="3">
                  <c:v>15.6</c:v>
                </c:pt>
                <c:pt idx="4">
                  <c:v>20.8</c:v>
                </c:pt>
                <c:pt idx="5">
                  <c:v>26</c:v>
                </c:pt>
                <c:pt idx="6">
                  <c:v>31.2</c:v>
                </c:pt>
                <c:pt idx="7">
                  <c:v>36.4</c:v>
                </c:pt>
                <c:pt idx="8">
                  <c:v>41.6</c:v>
                </c:pt>
                <c:pt idx="9">
                  <c:v>46.800000000000004</c:v>
                </c:pt>
              </c:numCache>
            </c:numRef>
          </c:cat>
          <c:val>
            <c:numRef>
              <c:f>'Prevented Planting Analysis'!$D$57:$M$57</c:f>
              <c:numCache>
                <c:formatCode>0.00_);[Red]\(0.00\)</c:formatCode>
                <c:ptCount val="10"/>
                <c:pt idx="0">
                  <c:v>9.22625000000005</c:v>
                </c:pt>
                <c:pt idx="1">
                  <c:v>14.426250000000039</c:v>
                </c:pt>
                <c:pt idx="2">
                  <c:v>19.626250000000056</c:v>
                </c:pt>
                <c:pt idx="3">
                  <c:v>24.826250000000044</c:v>
                </c:pt>
                <c:pt idx="4">
                  <c:v>30.026250000000061</c:v>
                </c:pt>
                <c:pt idx="5">
                  <c:v>-0.72499999999999432</c:v>
                </c:pt>
                <c:pt idx="6">
                  <c:v>-50.124999999999972</c:v>
                </c:pt>
                <c:pt idx="7">
                  <c:v>-99.525000000000006</c:v>
                </c:pt>
                <c:pt idx="8">
                  <c:v>-148.92499999999998</c:v>
                </c:pt>
                <c:pt idx="9">
                  <c:v>-198.32500000000002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B-46C5-A94C-2F6458B8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021040"/>
        <c:axId val="202042024"/>
      </c:barChart>
      <c:catAx>
        <c:axId val="20202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per Acre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042024"/>
        <c:crosses val="autoZero"/>
        <c:auto val="1"/>
        <c:lblAlgn val="ctr"/>
        <c:lblOffset val="100"/>
        <c:noMultiLvlLbl val="0"/>
      </c:catAx>
      <c:valAx>
        <c:axId val="202042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$/Acre</a:t>
                </a:r>
              </a:p>
            </c:rich>
          </c:tx>
          <c:overlay val="0"/>
        </c:title>
        <c:numFmt formatCode="0.00_);[Red]\(0.00\)" sourceLinked="1"/>
        <c:majorTickMark val="out"/>
        <c:minorTickMark val="none"/>
        <c:tickLblPos val="nextTo"/>
        <c:crossAx val="202021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60</xdr:row>
      <xdr:rowOff>85725</xdr:rowOff>
    </xdr:from>
    <xdr:to>
      <xdr:col>12</xdr:col>
      <xdr:colOff>400050</xdr:colOff>
      <xdr:row>74</xdr:row>
      <xdr:rowOff>171450</xdr:rowOff>
    </xdr:to>
    <xdr:graphicFrame macro="">
      <xdr:nvGraphicFramePr>
        <xdr:cNvPr id="1195" name="Chart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l/RiskMGT_dele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&amp; Analysis"/>
      <sheetName val="Insurance Prices"/>
      <sheetName val="Loan Rates"/>
    </sheetNames>
    <sheetDataSet>
      <sheetData sheetId="0"/>
      <sheetData sheetId="1">
        <row r="200">
          <cell r="A200" t="str">
            <v>Revenue</v>
          </cell>
        </row>
        <row r="201">
          <cell r="A201" t="str">
            <v>Yield</v>
          </cell>
        </row>
        <row r="202">
          <cell r="A202" t="str">
            <v>APH</v>
          </cell>
        </row>
        <row r="203">
          <cell r="A203" t="str">
            <v>No insur.</v>
          </cell>
        </row>
        <row r="206">
          <cell r="A206">
            <v>0.5</v>
          </cell>
        </row>
        <row r="207">
          <cell r="A207">
            <v>0.55000000000000004</v>
          </cell>
        </row>
        <row r="208">
          <cell r="A208">
            <v>0.6</v>
          </cell>
        </row>
        <row r="209">
          <cell r="A209">
            <v>0.65</v>
          </cell>
        </row>
        <row r="210">
          <cell r="A210">
            <v>0.7</v>
          </cell>
        </row>
        <row r="211">
          <cell r="A211">
            <v>0.75</v>
          </cell>
        </row>
        <row r="212">
          <cell r="A212">
            <v>0.8</v>
          </cell>
        </row>
        <row r="213">
          <cell r="A213">
            <v>0.85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1"/>
  <sheetViews>
    <sheetView showGridLines="0" tabSelected="1" workbookViewId="0">
      <selection activeCell="K1" sqref="K1"/>
    </sheetView>
  </sheetViews>
  <sheetFormatPr defaultRowHeight="15" x14ac:dyDescent="0.25"/>
  <cols>
    <col min="1" max="1" width="4" customWidth="1"/>
    <col min="2" max="5" width="9.140625" customWidth="1"/>
    <col min="6" max="6" width="11" customWidth="1"/>
    <col min="8" max="8" width="9.28515625" customWidth="1"/>
    <col min="10" max="10" width="9.140625" customWidth="1"/>
    <col min="27" max="27" width="11.140625" hidden="1" customWidth="1"/>
    <col min="28" max="28" width="16.28515625" hidden="1" customWidth="1"/>
    <col min="29" max="30" width="9.140625" hidden="1" customWidth="1"/>
    <col min="31" max="31" width="9" hidden="1" customWidth="1"/>
    <col min="32" max="33" width="9.140625" hidden="1" customWidth="1"/>
    <col min="34" max="34" width="14.7109375" hidden="1" customWidth="1"/>
    <col min="35" max="37" width="9.140625" hidden="1" customWidth="1"/>
    <col min="38" max="38" width="9.28515625" hidden="1" customWidth="1"/>
    <col min="39" max="39" width="7.28515625" hidden="1" customWidth="1"/>
    <col min="40" max="47" width="9.140625" hidden="1" customWidth="1"/>
    <col min="48" max="49" width="9.140625" customWidth="1"/>
  </cols>
  <sheetData>
    <row r="1" spans="1:44" ht="18.75" x14ac:dyDescent="0.3">
      <c r="A1" s="2"/>
      <c r="B1" s="7" t="s">
        <v>218</v>
      </c>
      <c r="C1" s="7"/>
      <c r="D1" s="7"/>
      <c r="E1" s="7"/>
      <c r="F1" s="7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t="s">
        <v>88</v>
      </c>
      <c r="AH1" s="1" t="s">
        <v>124</v>
      </c>
      <c r="AI1" s="6"/>
      <c r="AK1" s="179"/>
      <c r="AL1" s="179"/>
    </row>
    <row r="2" spans="1:44" x14ac:dyDescent="0.25">
      <c r="A2" s="2"/>
      <c r="B2" s="11" t="s">
        <v>220</v>
      </c>
      <c r="C2" s="34"/>
      <c r="D2" s="11"/>
      <c r="E2" s="11"/>
      <c r="F2" s="11"/>
      <c r="G2" s="11"/>
      <c r="H2" s="35" t="s">
        <v>219</v>
      </c>
      <c r="I2" s="2"/>
      <c r="J2" s="2"/>
      <c r="K2" s="2"/>
      <c r="L2" s="2"/>
      <c r="M2" s="2"/>
      <c r="N2" s="3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"/>
      <c r="AH2" t="s">
        <v>67</v>
      </c>
      <c r="AJ2" s="146"/>
      <c r="AK2" s="182" t="s">
        <v>71</v>
      </c>
      <c r="AL2" s="182"/>
      <c r="AM2" s="182"/>
      <c r="AO2" s="5" t="s">
        <v>0</v>
      </c>
    </row>
    <row r="3" spans="1:44" x14ac:dyDescent="0.25">
      <c r="A3" s="2"/>
      <c r="B3" s="34" t="s">
        <v>129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C3" t="s">
        <v>25</v>
      </c>
      <c r="AD3" t="s">
        <v>24</v>
      </c>
      <c r="AE3" t="s">
        <v>111</v>
      </c>
      <c r="AF3" t="s">
        <v>46</v>
      </c>
      <c r="AH3" t="s">
        <v>118</v>
      </c>
      <c r="AJ3" s="146"/>
      <c r="AK3" s="183" t="s">
        <v>70</v>
      </c>
      <c r="AL3" s="183"/>
      <c r="AM3" s="183"/>
      <c r="AO3" s="6" t="s">
        <v>51</v>
      </c>
      <c r="AP3" t="s">
        <v>4</v>
      </c>
    </row>
    <row r="4" spans="1:44" x14ac:dyDescent="0.25">
      <c r="A4" s="2"/>
      <c r="B4" s="2"/>
      <c r="C4" s="2"/>
      <c r="D4" s="2"/>
      <c r="E4" s="2"/>
      <c r="F4" s="2"/>
      <c r="G4" s="102" t="s">
        <v>78</v>
      </c>
      <c r="H4" s="101"/>
      <c r="I4" s="101"/>
      <c r="J4" s="11"/>
      <c r="K4" s="11"/>
      <c r="L4" s="11"/>
      <c r="M4" s="11"/>
      <c r="N4" s="11"/>
      <c r="O4" s="1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51" t="s">
        <v>26</v>
      </c>
      <c r="AC4" s="141" t="s">
        <v>17</v>
      </c>
      <c r="AD4" s="141" t="s">
        <v>2</v>
      </c>
      <c r="AE4" s="51" t="s">
        <v>112</v>
      </c>
      <c r="AF4" s="139" t="s">
        <v>26</v>
      </c>
      <c r="AG4" s="139" t="s">
        <v>26</v>
      </c>
      <c r="AH4" s="51" t="s">
        <v>68</v>
      </c>
      <c r="AI4" s="51">
        <f>IF(ISNUMBER(F27),F27,0)</f>
        <v>5</v>
      </c>
      <c r="AJ4" s="147"/>
      <c r="AK4" s="52" t="s">
        <v>4</v>
      </c>
      <c r="AL4" s="180" t="s">
        <v>72</v>
      </c>
      <c r="AM4" s="181"/>
      <c r="AO4" s="6" t="s">
        <v>52</v>
      </c>
      <c r="AP4" s="4" t="s">
        <v>53</v>
      </c>
      <c r="AQ4" t="s">
        <v>89</v>
      </c>
    </row>
    <row r="5" spans="1:44" x14ac:dyDescent="0.25">
      <c r="A5" s="2"/>
      <c r="B5" s="79" t="s">
        <v>38</v>
      </c>
      <c r="C5" s="80"/>
      <c r="D5" s="81"/>
      <c r="E5" s="177" t="s">
        <v>5</v>
      </c>
      <c r="F5" s="178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8" t="s">
        <v>5</v>
      </c>
      <c r="AC5">
        <v>1</v>
      </c>
      <c r="AD5" s="158">
        <v>6.19</v>
      </c>
      <c r="AE5" s="140">
        <v>0.6</v>
      </c>
      <c r="AF5" t="s">
        <v>4</v>
      </c>
      <c r="AG5" t="s">
        <v>18</v>
      </c>
      <c r="AH5" t="s">
        <v>10</v>
      </c>
      <c r="AI5" s="136">
        <f>IF($AI$4&gt;15,1,IF($AI$4&lt;6,$AI$4*0.01,0.05+(($AI$4-5)*0.02)))</f>
        <v>0.05</v>
      </c>
      <c r="AJ5" s="140"/>
      <c r="AK5" s="55">
        <f>IF(F23="Revenue",MAX(MIN(IF(ISNUMBER(F26),F26,0),2*F25),F25)*F22*F24,0)</f>
        <v>249.52499999999998</v>
      </c>
      <c r="AL5" s="58">
        <f>IF(OR(F23="Yield",F23="APH"),F22*F24,0)</f>
        <v>0</v>
      </c>
      <c r="AM5" s="48" t="s">
        <v>69</v>
      </c>
      <c r="AO5" s="4">
        <f>IF(E21="",0,IF(VLOOKUP(E21,$AB5:$AD$25,2,FALSE)=2,1,0))</f>
        <v>0</v>
      </c>
      <c r="AP5" s="4">
        <f>IF(OR(F23="Revenue",F23="Yield"),1,0)</f>
        <v>1</v>
      </c>
      <c r="AQ5" s="1" t="str">
        <f>IF(F23="Revenue",CONCATENATE(",  $",F26," 'Harvest Price' "),"")</f>
        <v xml:space="preserve">,  $10.5 'Harvest Price' </v>
      </c>
    </row>
    <row r="6" spans="1:44" x14ac:dyDescent="0.25">
      <c r="A6" s="2"/>
      <c r="B6" s="14" t="s">
        <v>1</v>
      </c>
      <c r="C6" s="62"/>
      <c r="D6" s="64"/>
      <c r="E6" s="82"/>
      <c r="F6" s="9">
        <v>50</v>
      </c>
      <c r="G6" s="11" t="s">
        <v>79</v>
      </c>
      <c r="H6" s="11"/>
      <c r="I6" s="11"/>
      <c r="J6" s="11"/>
      <c r="K6" s="11"/>
      <c r="L6" s="11"/>
      <c r="M6" s="11"/>
      <c r="N6" s="11"/>
      <c r="O6" s="1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8" t="s">
        <v>6</v>
      </c>
      <c r="AC6">
        <v>1</v>
      </c>
      <c r="AD6" s="158">
        <v>6.98</v>
      </c>
      <c r="AE6" s="140">
        <v>0.6</v>
      </c>
      <c r="AF6" t="s">
        <v>3</v>
      </c>
      <c r="AG6" t="s">
        <v>19</v>
      </c>
      <c r="AH6" t="s">
        <v>65</v>
      </c>
      <c r="AI6" s="136">
        <f>IF($AI$4&gt;15,1,$AI$4*0.01)</f>
        <v>0.05</v>
      </c>
      <c r="AJ6" s="140"/>
      <c r="AK6" s="53"/>
      <c r="AL6" s="56"/>
      <c r="AM6" s="57"/>
      <c r="AQ6">
        <f>F7*100</f>
        <v>75</v>
      </c>
      <c r="AR6" s="1" t="s">
        <v>90</v>
      </c>
    </row>
    <row r="7" spans="1:44" x14ac:dyDescent="0.25">
      <c r="A7" s="2"/>
      <c r="B7" s="14" t="s">
        <v>29</v>
      </c>
      <c r="C7" s="62"/>
      <c r="D7" s="64"/>
      <c r="E7" s="48"/>
      <c r="F7" s="10">
        <v>0.75</v>
      </c>
      <c r="G7" s="11"/>
      <c r="H7" s="11"/>
      <c r="I7" s="11"/>
      <c r="J7" s="11"/>
      <c r="K7" s="11"/>
      <c r="L7" s="11"/>
      <c r="M7" s="11"/>
      <c r="N7" s="11"/>
      <c r="O7" s="1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8" t="s">
        <v>7</v>
      </c>
      <c r="AC7">
        <v>1</v>
      </c>
      <c r="AD7" s="158">
        <v>11.09</v>
      </c>
      <c r="AE7" s="140">
        <v>0.6</v>
      </c>
      <c r="AF7" t="s">
        <v>1</v>
      </c>
      <c r="AH7" t="s">
        <v>113</v>
      </c>
      <c r="AI7" s="136">
        <f>IF($AI$4&gt;20,1,$AI$4*0.01)</f>
        <v>0.05</v>
      </c>
      <c r="AJ7" s="140"/>
      <c r="AK7" s="184" t="s">
        <v>73</v>
      </c>
      <c r="AL7" s="183"/>
      <c r="AM7" s="185"/>
      <c r="AQ7" s="113">
        <f>F8*100</f>
        <v>60</v>
      </c>
      <c r="AR7" t="s">
        <v>91</v>
      </c>
    </row>
    <row r="8" spans="1:44" x14ac:dyDescent="0.25">
      <c r="A8" s="2"/>
      <c r="B8" s="172" t="s">
        <v>42</v>
      </c>
      <c r="C8" s="173"/>
      <c r="D8" s="174" t="s">
        <v>106</v>
      </c>
      <c r="E8" s="176" t="s">
        <v>19</v>
      </c>
      <c r="F8" s="175">
        <f>IF(E5="",0,VLOOKUP(E5,$AB$5:$AE$25,4,FALSE)+IF(E8="No",0,0.05))</f>
        <v>0.6</v>
      </c>
      <c r="G8" s="11" t="s">
        <v>225</v>
      </c>
      <c r="H8" s="138"/>
      <c r="I8" s="138"/>
      <c r="J8" s="138"/>
      <c r="K8" s="138"/>
      <c r="L8" s="138"/>
      <c r="M8" s="11"/>
      <c r="N8" s="11"/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8" t="s">
        <v>8</v>
      </c>
      <c r="AC8">
        <v>1</v>
      </c>
      <c r="AD8" s="158">
        <v>4.62</v>
      </c>
      <c r="AE8" s="140">
        <v>0.55000000000000004</v>
      </c>
      <c r="AH8" t="s">
        <v>66</v>
      </c>
      <c r="AI8" s="44">
        <f>IF($AI$4&gt;25,1,$AI$4*0.01)</f>
        <v>0.05</v>
      </c>
      <c r="AJ8" s="140"/>
      <c r="AK8" s="54">
        <f>AK5*(1-AI10)</f>
        <v>237.04874999999996</v>
      </c>
      <c r="AL8" s="59">
        <f>AL5*(1-AI10)</f>
        <v>0</v>
      </c>
      <c r="AM8" s="48" t="s">
        <v>69</v>
      </c>
      <c r="AQ8">
        <f>F24*100</f>
        <v>75</v>
      </c>
      <c r="AR8" s="1" t="s">
        <v>92</v>
      </c>
    </row>
    <row r="9" spans="1:44" x14ac:dyDescent="0.25">
      <c r="A9" s="2"/>
      <c r="B9" s="14" t="s">
        <v>110</v>
      </c>
      <c r="C9" s="62"/>
      <c r="D9" s="64"/>
      <c r="E9" s="48"/>
      <c r="F9" s="128">
        <f>IF(E5="",0,VLOOKUP(E5,$AB$5:$AD$25,3,FALSE))</f>
        <v>6.19</v>
      </c>
      <c r="G9" s="137"/>
      <c r="H9" s="138"/>
      <c r="I9" s="138"/>
      <c r="J9" s="138"/>
      <c r="K9" s="138"/>
      <c r="L9" s="138"/>
      <c r="M9" s="11"/>
      <c r="N9" s="11"/>
      <c r="O9" s="1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8" t="s">
        <v>9</v>
      </c>
      <c r="AC9">
        <v>1</v>
      </c>
      <c r="AD9" s="158">
        <v>4.2</v>
      </c>
      <c r="AE9" s="140">
        <v>0.6</v>
      </c>
      <c r="AF9" s="139" t="s">
        <v>26</v>
      </c>
      <c r="AH9" s="179" t="s">
        <v>105</v>
      </c>
      <c r="AI9" s="179"/>
    </row>
    <row r="10" spans="1:44" x14ac:dyDescent="0.25">
      <c r="A10" s="2"/>
      <c r="B10" s="14" t="s">
        <v>43</v>
      </c>
      <c r="C10" s="62"/>
      <c r="D10" s="64"/>
      <c r="E10" s="48"/>
      <c r="F10" s="41">
        <f>F6*F7*F8*F9</f>
        <v>139.27500000000001</v>
      </c>
      <c r="G10" s="137"/>
      <c r="H10" s="11"/>
      <c r="I10" s="11"/>
      <c r="J10" s="11"/>
      <c r="K10" s="11"/>
      <c r="L10" s="11"/>
      <c r="M10" s="11"/>
      <c r="N10" s="11"/>
      <c r="O10" s="1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8" t="s">
        <v>10</v>
      </c>
      <c r="AC10">
        <v>1</v>
      </c>
      <c r="AD10" s="158">
        <v>0.22900000000000001</v>
      </c>
      <c r="AE10" s="140">
        <v>0.6</v>
      </c>
      <c r="AF10" s="44">
        <v>0.5</v>
      </c>
      <c r="AH10" t="str">
        <f>E21</f>
        <v>Soybean</v>
      </c>
      <c r="AI10" s="50">
        <f>MIN(AI11,AI12)</f>
        <v>0.05</v>
      </c>
      <c r="AJ10" t="s">
        <v>126</v>
      </c>
    </row>
    <row r="11" spans="1:44" x14ac:dyDescent="0.25">
      <c r="A11" s="2"/>
      <c r="B11" s="18" t="s">
        <v>40</v>
      </c>
      <c r="C11" s="63"/>
      <c r="E11" s="15">
        <v>22</v>
      </c>
      <c r="F11" s="45"/>
      <c r="G11" s="11" t="s">
        <v>80</v>
      </c>
      <c r="H11" s="11"/>
      <c r="I11" s="11"/>
      <c r="J11" s="11"/>
      <c r="K11" s="11"/>
      <c r="L11" s="11"/>
      <c r="M11" s="11"/>
      <c r="N11" s="11"/>
      <c r="O11" s="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8" t="s">
        <v>20</v>
      </c>
      <c r="AC11">
        <v>1</v>
      </c>
      <c r="AD11" s="158">
        <v>0.29399999999999998</v>
      </c>
      <c r="AE11" s="140">
        <v>0.6</v>
      </c>
      <c r="AF11" s="44">
        <v>0.55000000000000004</v>
      </c>
      <c r="AH11" t="s">
        <v>123</v>
      </c>
      <c r="AI11" s="50">
        <f>IF(E21="Canola",AI5,IF(OR(E21="Field Pea",E21="Lentils"),AI6,IF(OR(E21="Oil Sunfl.",E21="Confec. Sunfl."),AI7,AI8)))</f>
        <v>0.05</v>
      </c>
      <c r="AJ11" t="s">
        <v>125</v>
      </c>
    </row>
    <row r="12" spans="1:44" x14ac:dyDescent="0.25">
      <c r="A12" s="2"/>
      <c r="B12" s="18" t="s">
        <v>30</v>
      </c>
      <c r="C12" s="63"/>
      <c r="E12" s="15">
        <v>18</v>
      </c>
      <c r="F12" s="2"/>
      <c r="G12" s="37" t="s">
        <v>81</v>
      </c>
      <c r="H12" s="11"/>
      <c r="I12" s="11"/>
      <c r="J12" s="11"/>
      <c r="K12" s="11"/>
      <c r="L12" s="11"/>
      <c r="M12" s="11"/>
      <c r="N12" s="11"/>
      <c r="O12" s="1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8" t="s">
        <v>21</v>
      </c>
      <c r="AC12">
        <v>1</v>
      </c>
      <c r="AD12" s="158">
        <v>0.376</v>
      </c>
      <c r="AE12" s="140">
        <v>0.6</v>
      </c>
      <c r="AF12" s="44">
        <v>0.6</v>
      </c>
      <c r="AG12" s="136"/>
      <c r="AH12" t="s">
        <v>122</v>
      </c>
      <c r="AI12" s="148">
        <f>IF(E21="",0,1-(VLOOKUP(E21,$AB$5:$AE$25,4,FALSE)+IF(E8="No",0,0.05)))</f>
        <v>0.4</v>
      </c>
    </row>
    <row r="13" spans="1:44" x14ac:dyDescent="0.25">
      <c r="A13" s="2"/>
      <c r="B13" s="18" t="s">
        <v>47</v>
      </c>
      <c r="C13" s="63"/>
      <c r="E13" s="15">
        <v>10</v>
      </c>
      <c r="F13" s="2"/>
      <c r="G13" s="11"/>
      <c r="H13" s="11"/>
      <c r="I13" s="11"/>
      <c r="J13" s="11"/>
      <c r="K13" s="11"/>
      <c r="L13" s="11"/>
      <c r="M13" s="11"/>
      <c r="N13" s="11"/>
      <c r="O13" s="1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8" t="s">
        <v>14</v>
      </c>
      <c r="AC13">
        <v>2</v>
      </c>
      <c r="AD13" s="158">
        <v>13.58</v>
      </c>
      <c r="AE13" s="140">
        <v>0.6</v>
      </c>
      <c r="AF13" s="44">
        <v>0.65</v>
      </c>
    </row>
    <row r="14" spans="1:44" x14ac:dyDescent="0.25">
      <c r="A14" s="2"/>
      <c r="B14" s="18" t="s">
        <v>31</v>
      </c>
      <c r="C14" s="63"/>
      <c r="E14" s="15">
        <v>12</v>
      </c>
      <c r="F14" s="2"/>
      <c r="G14" s="11"/>
      <c r="H14" s="11"/>
      <c r="I14" s="11"/>
      <c r="J14" s="11"/>
      <c r="K14" s="11"/>
      <c r="L14" s="11"/>
      <c r="M14" s="1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8" t="s">
        <v>27</v>
      </c>
      <c r="AC14">
        <v>1</v>
      </c>
      <c r="AD14" s="158">
        <v>0.11</v>
      </c>
      <c r="AE14" s="140">
        <v>0.6</v>
      </c>
      <c r="AF14" s="44">
        <v>0.7</v>
      </c>
      <c r="AH14" s="136" t="s">
        <v>121</v>
      </c>
    </row>
    <row r="15" spans="1:44" x14ac:dyDescent="0.25">
      <c r="A15" s="2"/>
      <c r="B15" s="17" t="s">
        <v>32</v>
      </c>
      <c r="C15" s="61"/>
      <c r="E15" s="15">
        <v>0</v>
      </c>
      <c r="F15" s="2"/>
      <c r="G15" s="2"/>
      <c r="H15" s="11"/>
      <c r="I15" s="11"/>
      <c r="J15" s="11"/>
      <c r="K15" s="11"/>
      <c r="L15" s="11"/>
      <c r="M15" s="1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8" t="s">
        <v>15</v>
      </c>
      <c r="AC15">
        <v>1</v>
      </c>
      <c r="AD15" s="158">
        <v>0.15</v>
      </c>
      <c r="AE15" s="140">
        <v>0.6</v>
      </c>
      <c r="AF15" s="44">
        <v>0.75</v>
      </c>
      <c r="AH15" s="136" t="s">
        <v>119</v>
      </c>
    </row>
    <row r="16" spans="1:44" x14ac:dyDescent="0.25">
      <c r="A16" s="2"/>
      <c r="B16" s="17" t="s">
        <v>33</v>
      </c>
      <c r="C16" s="61"/>
      <c r="E16" s="15">
        <v>0</v>
      </c>
      <c r="F16" s="2"/>
      <c r="G16" s="11" t="s">
        <v>130</v>
      </c>
      <c r="H16" s="11"/>
      <c r="I16" s="11"/>
      <c r="J16" s="11"/>
      <c r="K16" s="11"/>
      <c r="L16" s="11"/>
      <c r="M16" s="1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8" t="s">
        <v>16</v>
      </c>
      <c r="AC16">
        <v>1</v>
      </c>
      <c r="AD16" s="158">
        <v>3.3</v>
      </c>
      <c r="AE16" s="140">
        <v>0.6</v>
      </c>
      <c r="AF16" s="44">
        <v>0.8</v>
      </c>
      <c r="AH16" t="s">
        <v>120</v>
      </c>
    </row>
    <row r="17" spans="1:35" x14ac:dyDescent="0.25">
      <c r="A17" s="2"/>
      <c r="B17" s="14" t="s">
        <v>63</v>
      </c>
      <c r="C17" s="62"/>
      <c r="D17" s="64"/>
      <c r="E17" s="48"/>
      <c r="F17" s="42">
        <f>SUM(E11:E16)</f>
        <v>62</v>
      </c>
      <c r="G17" s="12"/>
      <c r="H17" s="11"/>
      <c r="I17" s="11"/>
      <c r="J17" s="11"/>
      <c r="K17" s="11"/>
      <c r="L17" s="11"/>
      <c r="M17" s="1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8" t="s">
        <v>11</v>
      </c>
      <c r="AC17">
        <v>1</v>
      </c>
      <c r="AD17" s="158">
        <v>0.27</v>
      </c>
      <c r="AE17" s="140">
        <v>0.5</v>
      </c>
      <c r="AF17" s="44">
        <v>0.85</v>
      </c>
      <c r="AH17" t="s">
        <v>128</v>
      </c>
    </row>
    <row r="18" spans="1:35" x14ac:dyDescent="0.25">
      <c r="A18" s="2"/>
      <c r="B18" s="85" t="s">
        <v>37</v>
      </c>
      <c r="C18" s="27"/>
      <c r="D18" s="26"/>
      <c r="E18" s="26"/>
      <c r="F18" s="28">
        <f>F10-F17</f>
        <v>77.275000000000006</v>
      </c>
      <c r="G18" s="36" t="s">
        <v>104</v>
      </c>
      <c r="H18" s="13"/>
      <c r="I18" s="13"/>
      <c r="J18" s="11"/>
      <c r="K18" s="11"/>
      <c r="L18" s="11"/>
      <c r="M18" s="1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8" t="s">
        <v>12</v>
      </c>
      <c r="AC18">
        <v>1</v>
      </c>
      <c r="AD18" s="158">
        <v>0.28000000000000003</v>
      </c>
      <c r="AE18" s="140">
        <v>0.5</v>
      </c>
      <c r="AF18" s="44"/>
    </row>
    <row r="19" spans="1:35" ht="15" customHeight="1" x14ac:dyDescent="0.25">
      <c r="A19" s="2"/>
      <c r="B19" s="2"/>
      <c r="C19" s="2"/>
      <c r="D19" s="2"/>
      <c r="E19" s="2"/>
      <c r="F19" s="2"/>
      <c r="G19" s="11" t="s">
        <v>82</v>
      </c>
      <c r="H19" s="11"/>
      <c r="I19" s="11"/>
      <c r="J19" s="11"/>
      <c r="K19" s="11"/>
      <c r="L19" s="11"/>
      <c r="M19" s="1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8" t="s">
        <v>13</v>
      </c>
      <c r="AC19">
        <v>1</v>
      </c>
      <c r="AD19" s="158">
        <v>0.27</v>
      </c>
      <c r="AE19" s="140">
        <v>0.5</v>
      </c>
      <c r="AF19" s="44" t="s">
        <v>107</v>
      </c>
      <c r="AI19" s="136"/>
    </row>
    <row r="20" spans="1:3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8" t="s">
        <v>28</v>
      </c>
      <c r="AC20">
        <v>2</v>
      </c>
      <c r="AD20" s="158">
        <v>0.28000000000000003</v>
      </c>
      <c r="AE20" s="140">
        <v>0.5</v>
      </c>
      <c r="AF20" s="139" t="s">
        <v>26</v>
      </c>
      <c r="AI20" s="50"/>
    </row>
    <row r="21" spans="1:35" x14ac:dyDescent="0.25">
      <c r="A21" s="2"/>
      <c r="B21" s="25" t="s">
        <v>44</v>
      </c>
      <c r="C21" s="60"/>
      <c r="D21" s="26"/>
      <c r="E21" s="177" t="s">
        <v>7</v>
      </c>
      <c r="F21" s="178"/>
      <c r="G21" s="11" t="s">
        <v>83</v>
      </c>
      <c r="H21" s="11"/>
      <c r="I21" s="11"/>
      <c r="J21" s="11"/>
      <c r="K21" s="11"/>
      <c r="L21" s="11"/>
      <c r="M21" s="11"/>
      <c r="N21" s="11"/>
      <c r="O21" s="1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8" t="s">
        <v>22</v>
      </c>
      <c r="AC21">
        <v>2</v>
      </c>
      <c r="AD21" s="158">
        <v>0.44</v>
      </c>
      <c r="AE21" s="140">
        <v>0.5</v>
      </c>
      <c r="AF21" s="170" t="s">
        <v>19</v>
      </c>
      <c r="AG21" s="171" t="s">
        <v>224</v>
      </c>
    </row>
    <row r="22" spans="1:35" x14ac:dyDescent="0.25">
      <c r="A22" s="2"/>
      <c r="B22" s="19" t="s">
        <v>1</v>
      </c>
      <c r="C22" s="64"/>
      <c r="D22" s="64"/>
      <c r="E22" s="48"/>
      <c r="F22" s="71">
        <v>30</v>
      </c>
      <c r="G22" s="11"/>
      <c r="H22" s="11"/>
      <c r="I22" s="11"/>
      <c r="J22" s="11"/>
      <c r="K22" s="11"/>
      <c r="L22" s="11"/>
      <c r="M22" s="11"/>
      <c r="N22" s="11"/>
      <c r="O22" s="1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8" t="s">
        <v>23</v>
      </c>
      <c r="AC22">
        <v>2</v>
      </c>
      <c r="AD22" s="158">
        <v>0.28000000000000003</v>
      </c>
      <c r="AE22" s="140">
        <v>0.5</v>
      </c>
      <c r="AF22" s="44" t="s">
        <v>19</v>
      </c>
    </row>
    <row r="23" spans="1:35" x14ac:dyDescent="0.25">
      <c r="A23" s="2"/>
      <c r="B23" s="20" t="s">
        <v>46</v>
      </c>
      <c r="C23" s="65"/>
      <c r="D23" s="65"/>
      <c r="E23" s="57"/>
      <c r="F23" s="71" t="s">
        <v>4</v>
      </c>
      <c r="G23" s="39" t="str">
        <f>IF(AO5+AP5=2,"Error: Only APH policy is available for this crop","")</f>
        <v/>
      </c>
      <c r="H23" s="11"/>
      <c r="I23" s="11"/>
      <c r="J23" s="11"/>
      <c r="K23" s="11"/>
      <c r="L23" s="11"/>
      <c r="M23" s="11"/>
      <c r="N23" s="11"/>
      <c r="O23" s="11"/>
      <c r="P23" s="2"/>
      <c r="Q23" s="2"/>
      <c r="R23" s="2"/>
      <c r="S23" s="2"/>
      <c r="T23" s="2"/>
      <c r="U23" s="2"/>
      <c r="V23" s="2"/>
      <c r="W23" s="2"/>
      <c r="X23" s="2"/>
      <c r="Y23" s="2"/>
      <c r="Z23" s="13"/>
      <c r="AA23" s="2"/>
      <c r="AB23" s="8" t="s">
        <v>103</v>
      </c>
      <c r="AC23">
        <v>2</v>
      </c>
      <c r="AD23" s="158">
        <v>0.24199999999999999</v>
      </c>
      <c r="AE23" s="140">
        <v>0.6</v>
      </c>
    </row>
    <row r="24" spans="1:35" x14ac:dyDescent="0.25">
      <c r="A24" s="2"/>
      <c r="B24" s="19" t="s">
        <v>29</v>
      </c>
      <c r="C24" s="64"/>
      <c r="D24" s="64"/>
      <c r="E24" s="48"/>
      <c r="F24" s="72">
        <v>0.75</v>
      </c>
      <c r="G24" s="46"/>
      <c r="H24" s="47"/>
      <c r="I24" s="47"/>
      <c r="J24" s="47"/>
      <c r="K24" s="47"/>
      <c r="L24" s="47"/>
      <c r="M24" s="47"/>
      <c r="N24" s="11"/>
      <c r="O24" s="1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8" t="s">
        <v>108</v>
      </c>
      <c r="AC24">
        <v>1</v>
      </c>
      <c r="AD24" s="158">
        <v>0.18</v>
      </c>
      <c r="AE24" s="140">
        <v>0.6</v>
      </c>
    </row>
    <row r="25" spans="1:35" x14ac:dyDescent="0.25">
      <c r="A25" s="2"/>
      <c r="B25" s="20" t="s">
        <v>45</v>
      </c>
      <c r="C25" s="65"/>
      <c r="D25" s="65"/>
      <c r="E25" s="57"/>
      <c r="F25" s="73">
        <f>IF(E21="",0,VLOOKUP(E21,$AB$5:$AD$25,3,FALSE))</f>
        <v>11.09</v>
      </c>
      <c r="G25" s="11" t="s">
        <v>114</v>
      </c>
      <c r="H25" s="11"/>
      <c r="I25" s="11"/>
      <c r="J25" s="11"/>
      <c r="K25" s="11"/>
      <c r="L25" s="11"/>
      <c r="M25" s="3"/>
      <c r="N25" s="3"/>
      <c r="O25" s="1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8" t="s">
        <v>109</v>
      </c>
      <c r="AC25">
        <v>1</v>
      </c>
      <c r="AD25" s="158">
        <v>0.27</v>
      </c>
      <c r="AE25" s="140">
        <v>0.6</v>
      </c>
    </row>
    <row r="26" spans="1:35" x14ac:dyDescent="0.25">
      <c r="A26" s="2"/>
      <c r="B26" s="19" t="s">
        <v>48</v>
      </c>
      <c r="C26" s="64"/>
      <c r="D26" s="64"/>
      <c r="E26" s="48"/>
      <c r="F26" s="74">
        <v>10.5</v>
      </c>
      <c r="G26" s="11" t="s">
        <v>131</v>
      </c>
      <c r="H26" s="11"/>
      <c r="I26" s="11"/>
      <c r="J26" s="11"/>
      <c r="K26" s="11"/>
      <c r="L26" s="11"/>
      <c r="M26" s="11"/>
      <c r="N26" s="11"/>
      <c r="O26" s="1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5" ht="15" customHeight="1" x14ac:dyDescent="0.25">
      <c r="A27" s="2"/>
      <c r="B27" s="20" t="s">
        <v>64</v>
      </c>
      <c r="C27" s="65"/>
      <c r="D27" s="56"/>
      <c r="E27" s="57"/>
      <c r="F27" s="71">
        <v>5</v>
      </c>
      <c r="G27" s="35" t="s">
        <v>95</v>
      </c>
      <c r="H27" s="47"/>
      <c r="I27" s="47"/>
      <c r="J27" s="47"/>
      <c r="K27" s="47"/>
      <c r="L27" s="2"/>
      <c r="M27" s="2"/>
      <c r="N27" s="2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  <c r="AA27" s="2"/>
    </row>
    <row r="28" spans="1:35" x14ac:dyDescent="0.25">
      <c r="A28" s="2"/>
      <c r="B28" s="19" t="s">
        <v>34</v>
      </c>
      <c r="C28" s="64"/>
      <c r="D28" s="64"/>
      <c r="E28" s="48"/>
      <c r="F28" s="75">
        <v>26</v>
      </c>
      <c r="G28" s="38" t="s">
        <v>221</v>
      </c>
      <c r="H28" s="11"/>
      <c r="I28" s="11"/>
      <c r="J28" s="11"/>
      <c r="K28" s="11"/>
      <c r="L28" s="11"/>
      <c r="M28" s="11"/>
      <c r="N28" s="11"/>
      <c r="O28" s="1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35" x14ac:dyDescent="0.25">
      <c r="A29" s="2"/>
      <c r="B29" s="20" t="s">
        <v>35</v>
      </c>
      <c r="C29" s="65"/>
      <c r="D29" s="65"/>
      <c r="E29" s="57"/>
      <c r="F29" s="76">
        <v>9.5</v>
      </c>
      <c r="G29" s="35" t="s">
        <v>222</v>
      </c>
      <c r="H29" s="11"/>
      <c r="I29" s="11"/>
      <c r="J29" s="11"/>
      <c r="K29" s="11"/>
      <c r="L29" s="11"/>
      <c r="M29" s="11"/>
      <c r="N29" s="11"/>
      <c r="O29" s="1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35" ht="15" customHeight="1" x14ac:dyDescent="0.25">
      <c r="A30" s="2"/>
      <c r="B30" s="19" t="s">
        <v>36</v>
      </c>
      <c r="C30" s="64"/>
      <c r="D30" s="64"/>
      <c r="E30" s="48"/>
      <c r="F30" s="77">
        <f>F28*F29</f>
        <v>247</v>
      </c>
      <c r="G30" s="11"/>
      <c r="H30" s="11"/>
      <c r="I30" s="11"/>
      <c r="J30" s="11"/>
      <c r="K30" s="11"/>
      <c r="L30" s="11"/>
      <c r="M30" s="11"/>
      <c r="N30" s="11"/>
      <c r="O30" s="1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35" x14ac:dyDescent="0.25">
      <c r="A31" s="2"/>
      <c r="B31" s="20" t="s">
        <v>41</v>
      </c>
      <c r="C31" s="65"/>
      <c r="D31" s="65"/>
      <c r="E31" s="57"/>
      <c r="F31" s="78">
        <f>IF(F23="Revenue",MAX(0,AK8-(F26*F28)),IF(OR(F23="Yield",F23="APH"),MAX(0,AL8-F28)*F25,0))</f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35" x14ac:dyDescent="0.25">
      <c r="A32" s="2"/>
      <c r="B32" s="32" t="s">
        <v>55</v>
      </c>
      <c r="C32" s="67"/>
      <c r="D32" s="86"/>
      <c r="E32" s="33">
        <v>65</v>
      </c>
      <c r="F32" s="2"/>
      <c r="G32" s="11" t="s">
        <v>80</v>
      </c>
      <c r="H32" s="11"/>
      <c r="I32" s="11"/>
      <c r="J32" s="11"/>
      <c r="K32" s="11"/>
      <c r="L32" s="11"/>
      <c r="M32" s="11"/>
      <c r="N32" s="11"/>
      <c r="O32" s="1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5">
      <c r="A33" s="2"/>
      <c r="B33" s="23" t="s">
        <v>56</v>
      </c>
      <c r="C33" s="68"/>
      <c r="D33" s="56"/>
      <c r="E33" s="15">
        <v>50</v>
      </c>
      <c r="F33" s="2"/>
      <c r="G33" s="37" t="s">
        <v>81</v>
      </c>
      <c r="H33" s="11"/>
      <c r="I33" s="11"/>
      <c r="J33" s="11"/>
      <c r="K33" s="11"/>
      <c r="L33" s="11"/>
      <c r="M33" s="11"/>
      <c r="N33" s="11"/>
      <c r="O33" s="1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5">
      <c r="A34" s="2"/>
      <c r="B34" s="23" t="s">
        <v>57</v>
      </c>
      <c r="C34" s="68"/>
      <c r="D34" s="56"/>
      <c r="E34" s="15">
        <v>12</v>
      </c>
      <c r="F34" s="2"/>
      <c r="G34" s="11" t="s">
        <v>84</v>
      </c>
      <c r="H34" s="11"/>
      <c r="I34" s="11"/>
      <c r="J34" s="11"/>
      <c r="K34" s="11"/>
      <c r="L34" s="11"/>
      <c r="M34" s="11"/>
      <c r="N34" s="11"/>
      <c r="O34" s="1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2"/>
      <c r="B35" s="23" t="s">
        <v>58</v>
      </c>
      <c r="C35" s="68"/>
      <c r="D35" s="56"/>
      <c r="E35" s="15">
        <v>22</v>
      </c>
      <c r="F35" s="2"/>
      <c r="G35" s="11" t="s">
        <v>85</v>
      </c>
      <c r="H35" s="2"/>
      <c r="I35" s="11"/>
      <c r="J35" s="11"/>
      <c r="K35" s="11"/>
      <c r="L35" s="11"/>
      <c r="M35" s="11"/>
      <c r="N35" s="11"/>
      <c r="O35" s="1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2"/>
      <c r="B36" s="23" t="s">
        <v>59</v>
      </c>
      <c r="C36" s="68"/>
      <c r="D36" s="56"/>
      <c r="E36" s="15">
        <v>20</v>
      </c>
      <c r="F36" s="2"/>
      <c r="G36" s="2"/>
      <c r="H36" s="2"/>
      <c r="I36" s="11"/>
      <c r="J36" s="11"/>
      <c r="K36" s="11"/>
      <c r="L36" s="11"/>
      <c r="M36" s="11"/>
      <c r="N36" s="11"/>
      <c r="O36" s="1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2"/>
      <c r="B37" s="23" t="s">
        <v>60</v>
      </c>
      <c r="C37" s="68"/>
      <c r="D37" s="56"/>
      <c r="E37" s="15"/>
      <c r="F37" s="2"/>
      <c r="G37" s="11"/>
      <c r="H37" s="11"/>
      <c r="I37" s="11"/>
      <c r="J37" s="11"/>
      <c r="K37" s="11"/>
      <c r="L37" s="11"/>
      <c r="M37" s="11"/>
      <c r="N37" s="11"/>
      <c r="O37" s="1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2"/>
      <c r="B38" s="20" t="s">
        <v>61</v>
      </c>
      <c r="C38" s="65"/>
      <c r="D38" s="56"/>
      <c r="E38" s="15"/>
      <c r="F38" s="2"/>
      <c r="G38" s="11"/>
      <c r="H38" s="11"/>
      <c r="I38" s="11"/>
      <c r="J38" s="11"/>
      <c r="K38" s="11"/>
      <c r="L38" s="11"/>
      <c r="M38" s="11"/>
      <c r="N38" s="11"/>
      <c r="O38" s="1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2"/>
      <c r="B39" s="24" t="s">
        <v>62</v>
      </c>
      <c r="C39" s="69"/>
      <c r="D39" s="51"/>
      <c r="E39" s="16"/>
      <c r="F39" s="2"/>
      <c r="G39" s="11"/>
      <c r="H39" s="11"/>
      <c r="I39" s="11"/>
      <c r="J39" s="11"/>
      <c r="K39" s="11"/>
      <c r="L39" s="11"/>
      <c r="M39" s="11"/>
      <c r="N39" s="11"/>
      <c r="O39" s="1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2"/>
      <c r="B40" s="21" t="s">
        <v>54</v>
      </c>
      <c r="C40" s="66"/>
      <c r="D40" s="22"/>
      <c r="E40" s="82"/>
      <c r="F40" s="40">
        <f>SUM(E32:E39)</f>
        <v>169</v>
      </c>
      <c r="G40" s="11"/>
      <c r="H40" s="11"/>
      <c r="I40" s="11"/>
      <c r="J40" s="11"/>
      <c r="K40" s="11"/>
      <c r="L40" s="11"/>
      <c r="M40" s="11"/>
      <c r="N40" s="11"/>
      <c r="O40" s="1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2"/>
      <c r="B41" s="29" t="s">
        <v>50</v>
      </c>
      <c r="C41" s="70"/>
      <c r="D41" s="30"/>
      <c r="E41" s="26"/>
      <c r="F41" s="31">
        <f>F30+F31-F40</f>
        <v>78</v>
      </c>
      <c r="G41" s="11" t="s">
        <v>100</v>
      </c>
      <c r="H41" s="11"/>
      <c r="I41" s="11"/>
      <c r="J41" s="11"/>
      <c r="K41" s="11"/>
      <c r="L41" s="11"/>
      <c r="M41" s="11"/>
      <c r="N41" s="11"/>
      <c r="O41" s="1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thickBot="1" x14ac:dyDescent="0.3">
      <c r="A42" s="2"/>
      <c r="B42" s="2"/>
      <c r="C42" s="2"/>
      <c r="D42" s="2"/>
      <c r="E42" s="2"/>
      <c r="F42" s="2"/>
      <c r="G42" s="11"/>
      <c r="H42" s="11"/>
      <c r="I42" s="11"/>
      <c r="J42" s="11"/>
      <c r="K42" s="11"/>
      <c r="L42" s="11"/>
      <c r="M42" s="11"/>
      <c r="N42" s="1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2"/>
      <c r="B43" s="79" t="s">
        <v>49</v>
      </c>
      <c r="C43" s="80"/>
      <c r="D43" s="80"/>
      <c r="E43" s="142"/>
      <c r="F43" s="144">
        <f>F18-F41</f>
        <v>-0.72499999999999432</v>
      </c>
      <c r="G43" s="120" t="s">
        <v>132</v>
      </c>
      <c r="H43" s="11"/>
      <c r="I43" s="11"/>
      <c r="J43" s="11"/>
      <c r="K43" s="11"/>
      <c r="L43" s="11"/>
      <c r="M43" s="11"/>
      <c r="N43" s="1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thickBot="1" x14ac:dyDescent="0.3">
      <c r="A44" s="2"/>
      <c r="B44" s="83" t="s">
        <v>39</v>
      </c>
      <c r="C44" s="84"/>
      <c r="D44" s="84"/>
      <c r="E44" s="143"/>
      <c r="F44" s="145"/>
      <c r="G44" s="120" t="s">
        <v>94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2"/>
      <c r="B46" s="2"/>
      <c r="C46" s="4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2"/>
      <c r="B47" s="4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2"/>
      <c r="B48" s="114" t="str">
        <f>CONCATENATE("Gain (Loss) per Acre Prevented Planting ",E5,": ",F6," APH, ",AQ6," % Crop Ins. and ",AQ7," % PP Ins. Coverage, Compared to ")</f>
        <v xml:space="preserve">Gain (Loss) per Acre Prevented Planting Spring Wheat: 50 APH, 75 % Crop Ins. and 60 % PP Ins. Coverage, Compared to 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2"/>
      <c r="B49" s="117" t="str">
        <f>CONCATENATE("Planting ",E21,": ",F22," APH, ",AQ8," % ",F23," Coverage, $",F29," Cash Price ",AQ5,", ",F27," Days Late, at Various Yields.")</f>
        <v>Planting Soybean: 30 APH, 75 % Revenue Coverage, $9.5 Cash Price ,  $10.5 'Harvest Price' , 5 Days Late, at Various Yields.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2"/>
      <c r="B50" s="103" t="s">
        <v>87</v>
      </c>
      <c r="C50" s="104"/>
      <c r="D50" s="105">
        <v>0</v>
      </c>
      <c r="E50" s="105">
        <f>$I$50*0.2</f>
        <v>5.2</v>
      </c>
      <c r="F50" s="105">
        <f>$I$50*0.4</f>
        <v>10.4</v>
      </c>
      <c r="G50" s="105">
        <f>$I$50*0.6</f>
        <v>15.6</v>
      </c>
      <c r="H50" s="129">
        <f>$I$50*0.8</f>
        <v>20.8</v>
      </c>
      <c r="I50" s="135">
        <f>$F$28</f>
        <v>26</v>
      </c>
      <c r="J50" s="105">
        <f>$I$50*1.2</f>
        <v>31.2</v>
      </c>
      <c r="K50" s="105">
        <f>$I$50*1.4</f>
        <v>36.4</v>
      </c>
      <c r="L50" s="105">
        <f>$I$50*1.6</f>
        <v>41.6</v>
      </c>
      <c r="M50" s="106">
        <f>$I$50*1.8</f>
        <v>46.800000000000004</v>
      </c>
      <c r="N50" s="12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2"/>
      <c r="B51" s="109" t="s">
        <v>86</v>
      </c>
      <c r="C51" s="110"/>
      <c r="D51" s="108">
        <f t="shared" ref="D51:M51" si="0">$F$18</f>
        <v>77.275000000000006</v>
      </c>
      <c r="E51" s="108">
        <f t="shared" si="0"/>
        <v>77.275000000000006</v>
      </c>
      <c r="F51" s="108">
        <f t="shared" si="0"/>
        <v>77.275000000000006</v>
      </c>
      <c r="G51" s="108">
        <f t="shared" si="0"/>
        <v>77.275000000000006</v>
      </c>
      <c r="H51" s="108">
        <f t="shared" si="0"/>
        <v>77.275000000000006</v>
      </c>
      <c r="I51" s="108">
        <f t="shared" si="0"/>
        <v>77.275000000000006</v>
      </c>
      <c r="J51" s="108">
        <f t="shared" si="0"/>
        <v>77.275000000000006</v>
      </c>
      <c r="K51" s="108">
        <f t="shared" si="0"/>
        <v>77.275000000000006</v>
      </c>
      <c r="L51" s="108">
        <f t="shared" si="0"/>
        <v>77.275000000000006</v>
      </c>
      <c r="M51" s="111">
        <f t="shared" si="0"/>
        <v>77.275000000000006</v>
      </c>
      <c r="N51" s="123"/>
      <c r="O51" s="12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2"/>
      <c r="B52" s="20" t="s">
        <v>74</v>
      </c>
      <c r="C52" s="65"/>
      <c r="D52" s="92"/>
      <c r="E52" s="92"/>
      <c r="F52" s="92"/>
      <c r="G52" s="92"/>
      <c r="H52" s="130"/>
      <c r="I52" s="125"/>
      <c r="J52" s="92"/>
      <c r="K52" s="92"/>
      <c r="L52" s="92"/>
      <c r="M52" s="93"/>
      <c r="N52" s="12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2"/>
      <c r="B53" s="94" t="s">
        <v>75</v>
      </c>
      <c r="C53" s="95"/>
      <c r="D53" s="96">
        <f t="shared" ref="D53:M53" si="1">D50*$F$29</f>
        <v>0</v>
      </c>
      <c r="E53" s="96">
        <f t="shared" si="1"/>
        <v>49.4</v>
      </c>
      <c r="F53" s="96">
        <f t="shared" si="1"/>
        <v>98.8</v>
      </c>
      <c r="G53" s="96">
        <f t="shared" si="1"/>
        <v>148.19999999999999</v>
      </c>
      <c r="H53" s="131">
        <f t="shared" si="1"/>
        <v>197.6</v>
      </c>
      <c r="I53" s="108">
        <f t="shared" si="1"/>
        <v>247</v>
      </c>
      <c r="J53" s="96">
        <f t="shared" si="1"/>
        <v>296.39999999999998</v>
      </c>
      <c r="K53" s="96">
        <f t="shared" si="1"/>
        <v>345.8</v>
      </c>
      <c r="L53" s="96">
        <f t="shared" si="1"/>
        <v>395.2</v>
      </c>
      <c r="M53" s="97">
        <f t="shared" si="1"/>
        <v>444.6</v>
      </c>
      <c r="N53" s="12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2"/>
      <c r="B54" s="94" t="s">
        <v>76</v>
      </c>
      <c r="C54" s="95"/>
      <c r="D54" s="87">
        <f t="shared" ref="D54:M54" si="2">IF($F$23="Revenue",MAX(0,$AK$8-($F$26*D50)),IF(OR($F$23="Yield",$F$23="APH"),MAX(0,$AL$8-D50)*$F$25,0))</f>
        <v>237.04874999999996</v>
      </c>
      <c r="E54" s="87">
        <f t="shared" si="2"/>
        <v>182.44874999999996</v>
      </c>
      <c r="F54" s="87">
        <f t="shared" si="2"/>
        <v>127.84874999999995</v>
      </c>
      <c r="G54" s="87">
        <f t="shared" si="2"/>
        <v>73.248749999999973</v>
      </c>
      <c r="H54" s="132">
        <f t="shared" si="2"/>
        <v>18.64874999999995</v>
      </c>
      <c r="I54" s="126">
        <f t="shared" si="2"/>
        <v>0</v>
      </c>
      <c r="J54" s="87">
        <f t="shared" si="2"/>
        <v>0</v>
      </c>
      <c r="K54" s="87">
        <f t="shared" si="2"/>
        <v>0</v>
      </c>
      <c r="L54" s="87">
        <f t="shared" si="2"/>
        <v>0</v>
      </c>
      <c r="M54" s="98">
        <f t="shared" si="2"/>
        <v>0</v>
      </c>
      <c r="N54" s="12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7.25" x14ac:dyDescent="0.25">
      <c r="A55" s="2"/>
      <c r="B55" s="94" t="s">
        <v>96</v>
      </c>
      <c r="C55" s="95"/>
      <c r="D55" s="99">
        <f>$F$40</f>
        <v>169</v>
      </c>
      <c r="E55" s="99">
        <f t="shared" ref="E55:M55" si="3">$F$40</f>
        <v>169</v>
      </c>
      <c r="F55" s="99">
        <f t="shared" si="3"/>
        <v>169</v>
      </c>
      <c r="G55" s="99">
        <f t="shared" si="3"/>
        <v>169</v>
      </c>
      <c r="H55" s="133">
        <f t="shared" si="3"/>
        <v>169</v>
      </c>
      <c r="I55" s="127">
        <f t="shared" si="3"/>
        <v>169</v>
      </c>
      <c r="J55" s="99">
        <f t="shared" si="3"/>
        <v>169</v>
      </c>
      <c r="K55" s="99">
        <f t="shared" si="3"/>
        <v>169</v>
      </c>
      <c r="L55" s="99">
        <f t="shared" si="3"/>
        <v>169</v>
      </c>
      <c r="M55" s="100">
        <f t="shared" si="3"/>
        <v>169</v>
      </c>
      <c r="N55" s="12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2"/>
      <c r="B56" s="112" t="s">
        <v>77</v>
      </c>
      <c r="C56" s="110"/>
      <c r="D56" s="108">
        <f>D53+D54-D55</f>
        <v>68.048749999999956</v>
      </c>
      <c r="E56" s="108">
        <f t="shared" ref="E56:M56" si="4">E53+E54-E55</f>
        <v>62.848749999999967</v>
      </c>
      <c r="F56" s="108">
        <f t="shared" si="4"/>
        <v>57.64874999999995</v>
      </c>
      <c r="G56" s="108">
        <f t="shared" si="4"/>
        <v>52.448749999999961</v>
      </c>
      <c r="H56" s="108">
        <f t="shared" si="4"/>
        <v>47.248749999999944</v>
      </c>
      <c r="I56" s="108">
        <f t="shared" si="4"/>
        <v>78</v>
      </c>
      <c r="J56" s="108">
        <f t="shared" si="4"/>
        <v>127.39999999999998</v>
      </c>
      <c r="K56" s="108">
        <f t="shared" si="4"/>
        <v>176.8</v>
      </c>
      <c r="L56" s="108">
        <f t="shared" si="4"/>
        <v>226.2</v>
      </c>
      <c r="M56" s="111">
        <f t="shared" si="4"/>
        <v>275.60000000000002</v>
      </c>
      <c r="N56" s="12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2"/>
      <c r="B57" s="88" t="s">
        <v>93</v>
      </c>
      <c r="C57" s="89"/>
      <c r="D57" s="90">
        <f>D51-D56</f>
        <v>9.22625000000005</v>
      </c>
      <c r="E57" s="90">
        <f t="shared" ref="E57:M57" si="5">E51-E56</f>
        <v>14.426250000000039</v>
      </c>
      <c r="F57" s="90">
        <f t="shared" si="5"/>
        <v>19.626250000000056</v>
      </c>
      <c r="G57" s="90">
        <f t="shared" si="5"/>
        <v>24.826250000000044</v>
      </c>
      <c r="H57" s="134">
        <f t="shared" si="5"/>
        <v>30.026250000000061</v>
      </c>
      <c r="I57" s="124">
        <f t="shared" si="5"/>
        <v>-0.72499999999999432</v>
      </c>
      <c r="J57" s="90">
        <f t="shared" si="5"/>
        <v>-50.124999999999972</v>
      </c>
      <c r="K57" s="90">
        <f t="shared" si="5"/>
        <v>-99.525000000000006</v>
      </c>
      <c r="L57" s="90">
        <f t="shared" si="5"/>
        <v>-148.92499999999998</v>
      </c>
      <c r="M57" s="91">
        <f t="shared" si="5"/>
        <v>-198.32500000000002</v>
      </c>
      <c r="N57" s="12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07"/>
      <c r="Q59" s="107"/>
      <c r="R59" s="107"/>
      <c r="S59" s="107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2"/>
      <c r="B60" s="107" t="str">
        <f>CONCATENATE("Estimated Gain (Loss) per Acre Prevented Planting ",E5," Compared to Planting ",E21," at Various Yields ")</f>
        <v xml:space="preserve">Estimated Gain (Loss) per Acre Prevented Planting Spring Wheat Compared to Planting Soybean at Various Yields 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2"/>
      <c r="B61" s="10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2"/>
      <c r="B77" s="49" t="s">
        <v>115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2"/>
      <c r="B78" s="3" t="s">
        <v>116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2"/>
      <c r="B79" s="3" t="s">
        <v>117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2"/>
      <c r="B80" s="3" t="s">
        <v>127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2"/>
      <c r="B81" s="49" t="s">
        <v>97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2"/>
      <c r="B82" s="49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2"/>
      <c r="B83" s="2" t="s">
        <v>99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2"/>
      <c r="B84" s="121" t="s">
        <v>98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2"/>
      <c r="B85" s="121" t="s">
        <v>101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</sheetData>
  <sheetProtection algorithmName="SHA-512" hashValue="byt2WQV78qgOK78ZokF2B140VUKeUjGZThUBnGJS6eWePA3OZIaKpOIVUrB9gIwkmHASfxH+d+eJU1QxjHR6xg==" saltValue="6cQcpFt7Aobb+hHrBJRdSw==" spinCount="100000" sheet="1" objects="1" scenarios="1"/>
  <mergeCells count="8">
    <mergeCell ref="E21:F21"/>
    <mergeCell ref="E5:F5"/>
    <mergeCell ref="AK1:AL1"/>
    <mergeCell ref="AL4:AM4"/>
    <mergeCell ref="AK2:AM2"/>
    <mergeCell ref="AK3:AM3"/>
    <mergeCell ref="AK7:AM7"/>
    <mergeCell ref="AH9:AI9"/>
  </mergeCells>
  <dataValidations count="4">
    <dataValidation type="list" allowBlank="1" showInputMessage="1" showErrorMessage="1" sqref="E5 E21" xr:uid="{00000000-0002-0000-0000-000000000000}">
      <formula1>Crops</formula1>
    </dataValidation>
    <dataValidation type="list" allowBlank="1" showInputMessage="1" showErrorMessage="1" sqref="F23" xr:uid="{00000000-0002-0000-0000-000001000000}">
      <formula1>Policy</formula1>
    </dataValidation>
    <dataValidation type="list" allowBlank="1" showInputMessage="1" showErrorMessage="1" sqref="F7 F24" xr:uid="{00000000-0002-0000-0000-000002000000}">
      <formula1>$AF$10:$AF$17</formula1>
    </dataValidation>
    <dataValidation type="list" allowBlank="1" showInputMessage="1" showErrorMessage="1" sqref="E8" xr:uid="{00000000-0002-0000-0000-000003000000}">
      <formula1>Buyup</formula1>
    </dataValidation>
  </dataValidations>
  <pageMargins left="0.7" right="0.45" top="0.5" bottom="0.2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3CF-BBEA-4314-87B8-4E1FC7EF8154}">
  <dimension ref="A1:AF58"/>
  <sheetViews>
    <sheetView workbookViewId="0">
      <selection sqref="A1:R1"/>
    </sheetView>
  </sheetViews>
  <sheetFormatPr defaultRowHeight="15" x14ac:dyDescent="0.25"/>
  <cols>
    <col min="1" max="1" width="13.140625" customWidth="1"/>
    <col min="30" max="30" width="10.7109375" customWidth="1"/>
    <col min="32" max="32" width="9.5703125" customWidth="1"/>
  </cols>
  <sheetData>
    <row r="1" spans="1:32" x14ac:dyDescent="0.25">
      <c r="A1" s="192" t="s">
        <v>223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</row>
    <row r="2" spans="1:32" ht="22.5" x14ac:dyDescent="0.25">
      <c r="A2" s="193" t="s">
        <v>213</v>
      </c>
      <c r="B2" s="188" t="s">
        <v>5</v>
      </c>
      <c r="C2" s="189"/>
      <c r="D2" s="188" t="s">
        <v>133</v>
      </c>
      <c r="E2" s="189"/>
      <c r="F2" s="149" t="s">
        <v>7</v>
      </c>
      <c r="G2" s="188" t="s">
        <v>134</v>
      </c>
      <c r="H2" s="189"/>
      <c r="I2" s="195" t="s">
        <v>10</v>
      </c>
      <c r="J2" s="195"/>
      <c r="K2" s="189"/>
      <c r="L2" s="188" t="s">
        <v>135</v>
      </c>
      <c r="M2" s="189"/>
      <c r="N2" s="150" t="s">
        <v>136</v>
      </c>
      <c r="O2" s="151" t="s">
        <v>137</v>
      </c>
      <c r="P2" s="150" t="s">
        <v>138</v>
      </c>
      <c r="Q2" s="196" t="s">
        <v>139</v>
      </c>
      <c r="R2" s="197"/>
      <c r="S2" s="198"/>
      <c r="T2" s="186" t="s">
        <v>140</v>
      </c>
      <c r="U2" s="187"/>
      <c r="V2" s="188" t="s">
        <v>141</v>
      </c>
      <c r="W2" s="189"/>
      <c r="X2" s="150" t="s">
        <v>142</v>
      </c>
      <c r="Y2" s="188" t="s">
        <v>143</v>
      </c>
      <c r="Z2" s="189"/>
      <c r="AA2" s="152" t="s">
        <v>144</v>
      </c>
      <c r="AB2" s="188" t="s">
        <v>145</v>
      </c>
      <c r="AC2" s="189"/>
      <c r="AD2" s="149" t="s">
        <v>146</v>
      </c>
      <c r="AE2" s="149" t="s">
        <v>147</v>
      </c>
      <c r="AF2" s="153" t="s">
        <v>148</v>
      </c>
    </row>
    <row r="3" spans="1:32" x14ac:dyDescent="0.25">
      <c r="A3" s="194"/>
      <c r="B3" s="154" t="s">
        <v>149</v>
      </c>
      <c r="C3" s="154" t="s">
        <v>150</v>
      </c>
      <c r="D3" s="154" t="s">
        <v>149</v>
      </c>
      <c r="E3" s="154" t="s">
        <v>150</v>
      </c>
      <c r="F3" s="154" t="s">
        <v>151</v>
      </c>
      <c r="G3" s="154" t="s">
        <v>152</v>
      </c>
      <c r="H3" s="154" t="s">
        <v>149</v>
      </c>
      <c r="I3" s="160" t="s">
        <v>214</v>
      </c>
      <c r="J3" s="161" t="s">
        <v>215</v>
      </c>
      <c r="K3" s="154" t="s">
        <v>150</v>
      </c>
      <c r="L3" s="155" t="s">
        <v>155</v>
      </c>
      <c r="M3" s="154" t="s">
        <v>156</v>
      </c>
      <c r="N3" s="155" t="s">
        <v>155</v>
      </c>
      <c r="O3" s="154" t="s">
        <v>151</v>
      </c>
      <c r="P3" s="154" t="s">
        <v>157</v>
      </c>
      <c r="Q3" s="154" t="s">
        <v>153</v>
      </c>
      <c r="R3" s="154" t="s">
        <v>154</v>
      </c>
      <c r="S3" s="154" t="s">
        <v>152</v>
      </c>
      <c r="T3" s="154" t="s">
        <v>154</v>
      </c>
      <c r="U3" s="154" t="s">
        <v>152</v>
      </c>
      <c r="V3" s="154" t="s">
        <v>154</v>
      </c>
      <c r="W3" s="154" t="s">
        <v>149</v>
      </c>
      <c r="X3" s="154" t="s">
        <v>151</v>
      </c>
      <c r="Y3" s="154" t="s">
        <v>149</v>
      </c>
      <c r="Z3" s="154" t="s">
        <v>150</v>
      </c>
      <c r="AA3" s="154" t="s">
        <v>154</v>
      </c>
      <c r="AB3" s="154" t="s">
        <v>154</v>
      </c>
      <c r="AC3" s="154" t="s">
        <v>158</v>
      </c>
      <c r="AD3" s="155" t="s">
        <v>159</v>
      </c>
      <c r="AE3" s="155" t="s">
        <v>160</v>
      </c>
      <c r="AF3" s="154" t="s">
        <v>149</v>
      </c>
    </row>
    <row r="4" spans="1:32" x14ac:dyDescent="0.25">
      <c r="A4" s="156" t="s">
        <v>161</v>
      </c>
      <c r="B4" s="162" t="s">
        <v>162</v>
      </c>
      <c r="C4" s="163"/>
      <c r="D4" s="162" t="s">
        <v>162</v>
      </c>
      <c r="E4" s="163"/>
      <c r="F4" s="162" t="s">
        <v>162</v>
      </c>
      <c r="G4" s="162" t="s">
        <v>162</v>
      </c>
      <c r="H4" s="163"/>
      <c r="I4" s="162" t="s">
        <v>102</v>
      </c>
      <c r="J4" s="164"/>
      <c r="K4" s="163"/>
      <c r="L4" s="163"/>
      <c r="M4" s="162" t="s">
        <v>162</v>
      </c>
      <c r="N4" s="162" t="s">
        <v>162</v>
      </c>
      <c r="O4" s="163"/>
      <c r="P4" s="163"/>
      <c r="Q4" s="162" t="s">
        <v>162</v>
      </c>
      <c r="R4" s="163"/>
      <c r="S4" s="163"/>
      <c r="T4" s="162" t="s">
        <v>162</v>
      </c>
      <c r="U4" s="163"/>
      <c r="V4" s="163"/>
      <c r="W4" s="163"/>
      <c r="X4" s="163"/>
      <c r="Y4" s="162" t="s">
        <v>162</v>
      </c>
      <c r="Z4" s="163"/>
      <c r="AA4" s="162" t="s">
        <v>162</v>
      </c>
      <c r="AB4" s="162" t="s">
        <v>162</v>
      </c>
      <c r="AC4" s="163"/>
      <c r="AD4" s="163"/>
      <c r="AE4" s="162" t="s">
        <v>162</v>
      </c>
      <c r="AF4" s="162" t="s">
        <v>162</v>
      </c>
    </row>
    <row r="5" spans="1:32" x14ac:dyDescent="0.25">
      <c r="A5" s="156" t="s">
        <v>163</v>
      </c>
      <c r="B5" s="162" t="s">
        <v>162</v>
      </c>
      <c r="C5" s="165"/>
      <c r="D5" s="162" t="s">
        <v>162</v>
      </c>
      <c r="E5" s="165"/>
      <c r="F5" s="162" t="s">
        <v>162</v>
      </c>
      <c r="G5" s="162" t="s">
        <v>162</v>
      </c>
      <c r="H5" s="165"/>
      <c r="I5" s="162" t="s">
        <v>102</v>
      </c>
      <c r="J5" s="166"/>
      <c r="K5" s="165"/>
      <c r="L5" s="165"/>
      <c r="M5" s="162" t="s">
        <v>162</v>
      </c>
      <c r="N5" s="162" t="s">
        <v>162</v>
      </c>
      <c r="O5" s="162" t="s">
        <v>162</v>
      </c>
      <c r="P5" s="162" t="s">
        <v>162</v>
      </c>
      <c r="Q5" s="165"/>
      <c r="R5" s="162" t="s">
        <v>162</v>
      </c>
      <c r="S5" s="165"/>
      <c r="T5" s="165"/>
      <c r="U5" s="165"/>
      <c r="V5" s="165"/>
      <c r="W5" s="165"/>
      <c r="X5" s="162" t="s">
        <v>162</v>
      </c>
      <c r="Y5" s="162" t="s">
        <v>162</v>
      </c>
      <c r="Z5" s="165"/>
      <c r="AA5" s="165"/>
      <c r="AB5" s="165"/>
      <c r="AC5" s="165"/>
      <c r="AD5" s="165"/>
      <c r="AE5" s="165"/>
      <c r="AF5" s="162" t="s">
        <v>162</v>
      </c>
    </row>
    <row r="6" spans="1:32" x14ac:dyDescent="0.25">
      <c r="A6" s="156" t="s">
        <v>164</v>
      </c>
      <c r="B6" s="165"/>
      <c r="C6" s="162" t="s">
        <v>162</v>
      </c>
      <c r="D6" s="165"/>
      <c r="E6" s="162" t="s">
        <v>162</v>
      </c>
      <c r="F6" s="162" t="s">
        <v>162</v>
      </c>
      <c r="G6" s="162" t="s">
        <v>162</v>
      </c>
      <c r="H6" s="165"/>
      <c r="I6" s="166"/>
      <c r="J6" s="166"/>
      <c r="K6" s="167" t="s">
        <v>102</v>
      </c>
      <c r="L6" s="162" t="s">
        <v>162</v>
      </c>
      <c r="M6" s="165"/>
      <c r="N6" s="162" t="s">
        <v>162</v>
      </c>
      <c r="O6" s="162" t="s">
        <v>162</v>
      </c>
      <c r="P6" s="165"/>
      <c r="Q6" s="165"/>
      <c r="R6" s="165"/>
      <c r="S6" s="162" t="s">
        <v>162</v>
      </c>
      <c r="T6" s="165"/>
      <c r="U6" s="162" t="s">
        <v>162</v>
      </c>
      <c r="V6" s="165"/>
      <c r="W6" s="165"/>
      <c r="X6" s="162" t="s">
        <v>162</v>
      </c>
      <c r="Y6" s="165"/>
      <c r="Z6" s="162" t="s">
        <v>162</v>
      </c>
      <c r="AA6" s="162" t="s">
        <v>162</v>
      </c>
      <c r="AB6" s="165"/>
      <c r="AC6" s="165"/>
      <c r="AD6" s="165"/>
      <c r="AE6" s="165"/>
      <c r="AF6" s="162" t="s">
        <v>162</v>
      </c>
    </row>
    <row r="7" spans="1:32" x14ac:dyDescent="0.25">
      <c r="A7" s="156" t="s">
        <v>165</v>
      </c>
      <c r="B7" s="162" t="s">
        <v>162</v>
      </c>
      <c r="C7" s="165"/>
      <c r="D7" s="162" t="s">
        <v>162</v>
      </c>
      <c r="E7" s="165"/>
      <c r="F7" s="162"/>
      <c r="G7" s="162" t="s">
        <v>162</v>
      </c>
      <c r="H7" s="165"/>
      <c r="I7" s="162" t="s">
        <v>102</v>
      </c>
      <c r="J7" s="166"/>
      <c r="K7" s="165"/>
      <c r="L7" s="165"/>
      <c r="M7" s="162" t="s">
        <v>162</v>
      </c>
      <c r="N7" s="162" t="s">
        <v>162</v>
      </c>
      <c r="O7" s="165"/>
      <c r="P7" s="165"/>
      <c r="Q7" s="162" t="s">
        <v>162</v>
      </c>
      <c r="R7" s="165"/>
      <c r="S7" s="165"/>
      <c r="T7" s="162" t="s">
        <v>162</v>
      </c>
      <c r="U7" s="165"/>
      <c r="V7" s="165"/>
      <c r="W7" s="165"/>
      <c r="X7" s="165"/>
      <c r="Y7" s="162" t="s">
        <v>162</v>
      </c>
      <c r="Z7" s="165"/>
      <c r="AA7" s="165"/>
      <c r="AB7" s="162" t="s">
        <v>162</v>
      </c>
      <c r="AC7" s="165"/>
      <c r="AD7" s="165"/>
      <c r="AE7" s="162" t="s">
        <v>162</v>
      </c>
      <c r="AF7" s="162" t="s">
        <v>162</v>
      </c>
    </row>
    <row r="8" spans="1:32" x14ac:dyDescent="0.25">
      <c r="A8" s="156" t="s">
        <v>166</v>
      </c>
      <c r="B8" s="165"/>
      <c r="C8" s="162" t="s">
        <v>162</v>
      </c>
      <c r="D8" s="165"/>
      <c r="E8" s="162" t="s">
        <v>162</v>
      </c>
      <c r="F8" s="162" t="s">
        <v>162</v>
      </c>
      <c r="G8" s="162" t="s">
        <v>162</v>
      </c>
      <c r="H8" s="165"/>
      <c r="I8" s="166"/>
      <c r="J8" s="166"/>
      <c r="K8" s="167" t="s">
        <v>102</v>
      </c>
      <c r="L8" s="162" t="s">
        <v>162</v>
      </c>
      <c r="M8" s="165"/>
      <c r="N8" s="162" t="s">
        <v>162</v>
      </c>
      <c r="O8" s="162" t="s">
        <v>162</v>
      </c>
      <c r="P8" s="162" t="s">
        <v>162</v>
      </c>
      <c r="Q8" s="165"/>
      <c r="R8" s="165"/>
      <c r="S8" s="162" t="s">
        <v>162</v>
      </c>
      <c r="T8" s="165"/>
      <c r="U8" s="162" t="s">
        <v>162</v>
      </c>
      <c r="V8" s="165"/>
      <c r="W8" s="165"/>
      <c r="X8" s="165"/>
      <c r="Y8" s="165"/>
      <c r="Z8" s="162" t="s">
        <v>162</v>
      </c>
      <c r="AA8" s="162" t="s">
        <v>162</v>
      </c>
      <c r="AB8" s="165"/>
      <c r="AC8" s="165"/>
      <c r="AD8" s="165"/>
      <c r="AE8" s="162" t="s">
        <v>162</v>
      </c>
      <c r="AF8" s="162" t="s">
        <v>162</v>
      </c>
    </row>
    <row r="9" spans="1:32" x14ac:dyDescent="0.25">
      <c r="A9" s="156" t="s">
        <v>167</v>
      </c>
      <c r="B9" s="162" t="s">
        <v>162</v>
      </c>
      <c r="C9" s="165"/>
      <c r="D9" s="162" t="s">
        <v>162</v>
      </c>
      <c r="E9" s="165"/>
      <c r="F9" s="162"/>
      <c r="G9" s="162" t="s">
        <v>162</v>
      </c>
      <c r="H9" s="165"/>
      <c r="I9" s="162" t="s">
        <v>102</v>
      </c>
      <c r="J9" s="166"/>
      <c r="K9" s="165"/>
      <c r="L9" s="165"/>
      <c r="M9" s="162" t="s">
        <v>162</v>
      </c>
      <c r="N9" s="162" t="s">
        <v>162</v>
      </c>
      <c r="O9" s="165"/>
      <c r="P9" s="165"/>
      <c r="Q9" s="162" t="s">
        <v>162</v>
      </c>
      <c r="R9" s="165"/>
      <c r="S9" s="165"/>
      <c r="T9" s="162" t="s">
        <v>162</v>
      </c>
      <c r="U9" s="165"/>
      <c r="V9" s="165"/>
      <c r="W9" s="165"/>
      <c r="X9" s="165"/>
      <c r="Y9" s="162" t="s">
        <v>162</v>
      </c>
      <c r="Z9" s="165"/>
      <c r="AA9" s="162" t="s">
        <v>162</v>
      </c>
      <c r="AB9" s="165"/>
      <c r="AC9" s="165"/>
      <c r="AD9" s="165"/>
      <c r="AE9" s="162" t="s">
        <v>162</v>
      </c>
      <c r="AF9" s="162" t="s">
        <v>162</v>
      </c>
    </row>
    <row r="10" spans="1:32" x14ac:dyDescent="0.25">
      <c r="A10" s="156" t="s">
        <v>168</v>
      </c>
      <c r="B10" s="165"/>
      <c r="C10" s="162" t="s">
        <v>162</v>
      </c>
      <c r="D10" s="165"/>
      <c r="E10" s="162" t="s">
        <v>162</v>
      </c>
      <c r="F10" s="162" t="s">
        <v>162</v>
      </c>
      <c r="G10" s="168"/>
      <c r="H10" s="165"/>
      <c r="I10" s="166"/>
      <c r="J10" s="166"/>
      <c r="K10" s="167" t="s">
        <v>102</v>
      </c>
      <c r="L10" s="162" t="s">
        <v>162</v>
      </c>
      <c r="M10" s="165"/>
      <c r="N10" s="162" t="s">
        <v>162</v>
      </c>
      <c r="O10" s="165"/>
      <c r="P10" s="162" t="s">
        <v>162</v>
      </c>
      <c r="Q10" s="165"/>
      <c r="R10" s="165"/>
      <c r="S10" s="162" t="s">
        <v>162</v>
      </c>
      <c r="T10" s="165"/>
      <c r="U10" s="162" t="s">
        <v>162</v>
      </c>
      <c r="V10" s="165"/>
      <c r="W10" s="165"/>
      <c r="X10" s="165"/>
      <c r="Y10" s="165"/>
      <c r="Z10" s="162" t="s">
        <v>162</v>
      </c>
      <c r="AA10" s="162" t="s">
        <v>162</v>
      </c>
      <c r="AB10" s="162" t="s">
        <v>162</v>
      </c>
      <c r="AC10" s="165"/>
      <c r="AD10" s="165"/>
      <c r="AE10" s="162" t="s">
        <v>162</v>
      </c>
      <c r="AF10" s="162" t="s">
        <v>162</v>
      </c>
    </row>
    <row r="11" spans="1:32" x14ac:dyDescent="0.25">
      <c r="A11" s="156" t="s">
        <v>216</v>
      </c>
      <c r="B11" s="162" t="s">
        <v>102</v>
      </c>
      <c r="C11" s="166"/>
      <c r="D11" s="162" t="s">
        <v>102</v>
      </c>
      <c r="E11" s="166"/>
      <c r="F11" s="162" t="s">
        <v>102</v>
      </c>
      <c r="G11" s="162" t="s">
        <v>102</v>
      </c>
      <c r="H11" s="166"/>
      <c r="I11" s="162" t="s">
        <v>102</v>
      </c>
      <c r="J11" s="166"/>
      <c r="K11" s="166"/>
      <c r="L11" s="166"/>
      <c r="M11" s="162" t="s">
        <v>102</v>
      </c>
      <c r="N11" s="162" t="s">
        <v>102</v>
      </c>
      <c r="O11" s="162" t="s">
        <v>102</v>
      </c>
      <c r="P11" s="162" t="s">
        <v>102</v>
      </c>
      <c r="Q11" s="166"/>
      <c r="R11" s="162" t="s">
        <v>102</v>
      </c>
      <c r="S11" s="166"/>
      <c r="T11" s="166"/>
      <c r="U11" s="162" t="s">
        <v>102</v>
      </c>
      <c r="V11" s="166"/>
      <c r="W11" s="166"/>
      <c r="X11" s="166"/>
      <c r="Y11" s="162" t="s">
        <v>102</v>
      </c>
      <c r="Z11" s="166"/>
      <c r="AA11" s="166"/>
      <c r="AB11" s="166"/>
      <c r="AC11" s="166"/>
      <c r="AD11" s="162" t="s">
        <v>102</v>
      </c>
      <c r="AE11" s="162" t="s">
        <v>102</v>
      </c>
      <c r="AF11" s="162" t="s">
        <v>102</v>
      </c>
    </row>
    <row r="12" spans="1:32" x14ac:dyDescent="0.25">
      <c r="A12" s="156" t="s">
        <v>169</v>
      </c>
      <c r="B12" s="162" t="s">
        <v>162</v>
      </c>
      <c r="C12" s="165"/>
      <c r="D12" s="162" t="s">
        <v>162</v>
      </c>
      <c r="E12" s="165"/>
      <c r="F12" s="162" t="s">
        <v>162</v>
      </c>
      <c r="G12" s="165"/>
      <c r="H12" s="162" t="s">
        <v>162</v>
      </c>
      <c r="I12" s="162" t="s">
        <v>102</v>
      </c>
      <c r="J12" s="166"/>
      <c r="K12" s="165"/>
      <c r="L12" s="165"/>
      <c r="M12" s="162" t="s">
        <v>162</v>
      </c>
      <c r="N12" s="162" t="s">
        <v>162</v>
      </c>
      <c r="O12" s="162" t="s">
        <v>162</v>
      </c>
      <c r="P12" s="165"/>
      <c r="Q12" s="165"/>
      <c r="R12" s="162" t="s">
        <v>162</v>
      </c>
      <c r="S12" s="165"/>
      <c r="T12" s="165"/>
      <c r="U12" s="165"/>
      <c r="V12" s="165"/>
      <c r="W12" s="162" t="s">
        <v>162</v>
      </c>
      <c r="X12" s="162" t="s">
        <v>162</v>
      </c>
      <c r="Y12" s="162" t="s">
        <v>162</v>
      </c>
      <c r="Z12" s="165"/>
      <c r="AA12" s="165"/>
      <c r="AB12" s="165"/>
      <c r="AC12" s="165"/>
      <c r="AD12" s="165"/>
      <c r="AE12" s="165"/>
      <c r="AF12" s="162" t="s">
        <v>162</v>
      </c>
    </row>
    <row r="13" spans="1:32" x14ac:dyDescent="0.25">
      <c r="A13" s="156" t="s">
        <v>170</v>
      </c>
      <c r="B13" s="165"/>
      <c r="C13" s="162" t="s">
        <v>162</v>
      </c>
      <c r="D13" s="165"/>
      <c r="E13" s="162" t="s">
        <v>162</v>
      </c>
      <c r="F13" s="162" t="s">
        <v>162</v>
      </c>
      <c r="G13" s="162" t="s">
        <v>162</v>
      </c>
      <c r="H13" s="165"/>
      <c r="I13" s="166"/>
      <c r="J13" s="166"/>
      <c r="K13" s="167" t="s">
        <v>102</v>
      </c>
      <c r="L13" s="162" t="s">
        <v>162</v>
      </c>
      <c r="M13" s="165"/>
      <c r="N13" s="162" t="s">
        <v>162</v>
      </c>
      <c r="O13" s="162" t="s">
        <v>162</v>
      </c>
      <c r="P13" s="165"/>
      <c r="Q13" s="165"/>
      <c r="R13" s="165"/>
      <c r="S13" s="162" t="s">
        <v>162</v>
      </c>
      <c r="T13" s="165"/>
      <c r="U13" s="165"/>
      <c r="V13" s="165"/>
      <c r="W13" s="165"/>
      <c r="X13" s="162" t="s">
        <v>162</v>
      </c>
      <c r="Y13" s="165"/>
      <c r="Z13" s="162" t="s">
        <v>162</v>
      </c>
      <c r="AA13" s="165"/>
      <c r="AB13" s="165"/>
      <c r="AC13" s="162" t="s">
        <v>162</v>
      </c>
      <c r="AD13" s="165"/>
      <c r="AE13" s="165"/>
      <c r="AF13" s="162" t="s">
        <v>162</v>
      </c>
    </row>
    <row r="14" spans="1:32" x14ac:dyDescent="0.25">
      <c r="A14" s="156" t="s">
        <v>171</v>
      </c>
      <c r="B14" s="162" t="s">
        <v>162</v>
      </c>
      <c r="C14" s="165"/>
      <c r="D14" s="162" t="s">
        <v>162</v>
      </c>
      <c r="E14" s="165"/>
      <c r="F14" s="162" t="s">
        <v>162</v>
      </c>
      <c r="G14" s="162" t="s">
        <v>162</v>
      </c>
      <c r="H14" s="165"/>
      <c r="I14" s="162" t="s">
        <v>102</v>
      </c>
      <c r="J14" s="166"/>
      <c r="K14" s="165"/>
      <c r="L14" s="165"/>
      <c r="M14" s="162" t="s">
        <v>162</v>
      </c>
      <c r="N14" s="162" t="s">
        <v>162</v>
      </c>
      <c r="O14" s="162" t="s">
        <v>162</v>
      </c>
      <c r="P14" s="162" t="s">
        <v>162</v>
      </c>
      <c r="Q14" s="165"/>
      <c r="R14" s="162" t="s">
        <v>162</v>
      </c>
      <c r="S14" s="165"/>
      <c r="T14" s="165"/>
      <c r="U14" s="165"/>
      <c r="V14" s="165"/>
      <c r="W14" s="165"/>
      <c r="X14" s="162" t="s">
        <v>162</v>
      </c>
      <c r="Y14" s="162" t="s">
        <v>162</v>
      </c>
      <c r="Z14" s="165"/>
      <c r="AA14" s="165"/>
      <c r="AB14" s="165"/>
      <c r="AC14" s="165"/>
      <c r="AD14" s="162" t="s">
        <v>162</v>
      </c>
      <c r="AE14" s="165"/>
      <c r="AF14" s="162" t="s">
        <v>162</v>
      </c>
    </row>
    <row r="15" spans="1:32" x14ac:dyDescent="0.25">
      <c r="A15" s="156" t="s">
        <v>172</v>
      </c>
      <c r="B15" s="165"/>
      <c r="C15" s="162" t="s">
        <v>162</v>
      </c>
      <c r="D15" s="165"/>
      <c r="E15" s="162" t="s">
        <v>162</v>
      </c>
      <c r="F15" s="162" t="s">
        <v>162</v>
      </c>
      <c r="G15" s="162"/>
      <c r="H15" s="165"/>
      <c r="I15" s="166"/>
      <c r="J15" s="162" t="s">
        <v>102</v>
      </c>
      <c r="K15" s="165"/>
      <c r="L15" s="162" t="s">
        <v>162</v>
      </c>
      <c r="M15" s="165"/>
      <c r="N15" s="162" t="s">
        <v>162</v>
      </c>
      <c r="O15" s="165"/>
      <c r="P15" s="165"/>
      <c r="Q15" s="165"/>
      <c r="R15" s="165"/>
      <c r="S15" s="162" t="s">
        <v>162</v>
      </c>
      <c r="T15" s="165"/>
      <c r="U15" s="162" t="s">
        <v>162</v>
      </c>
      <c r="V15" s="165"/>
      <c r="W15" s="165"/>
      <c r="X15" s="165"/>
      <c r="Y15" s="165"/>
      <c r="Z15" s="162" t="s">
        <v>162</v>
      </c>
      <c r="AA15" s="162" t="s">
        <v>162</v>
      </c>
      <c r="AB15" s="162" t="s">
        <v>162</v>
      </c>
      <c r="AC15" s="165"/>
      <c r="AD15" s="165"/>
      <c r="AE15" s="162" t="s">
        <v>162</v>
      </c>
      <c r="AF15" s="162" t="s">
        <v>162</v>
      </c>
    </row>
    <row r="16" spans="1:32" x14ac:dyDescent="0.25">
      <c r="A16" s="156" t="s">
        <v>173</v>
      </c>
      <c r="B16" s="162" t="s">
        <v>162</v>
      </c>
      <c r="C16" s="165"/>
      <c r="D16" s="162" t="s">
        <v>162</v>
      </c>
      <c r="E16" s="165"/>
      <c r="F16" s="162" t="s">
        <v>162</v>
      </c>
      <c r="G16" s="162" t="s">
        <v>162</v>
      </c>
      <c r="H16" s="165"/>
      <c r="I16" s="162" t="s">
        <v>102</v>
      </c>
      <c r="J16" s="166"/>
      <c r="K16" s="165"/>
      <c r="L16" s="165"/>
      <c r="M16" s="162" t="s">
        <v>162</v>
      </c>
      <c r="N16" s="162" t="s">
        <v>162</v>
      </c>
      <c r="O16" s="165"/>
      <c r="P16" s="165"/>
      <c r="Q16" s="162" t="s">
        <v>162</v>
      </c>
      <c r="R16" s="165"/>
      <c r="S16" s="165"/>
      <c r="T16" s="162" t="s">
        <v>162</v>
      </c>
      <c r="U16" s="165"/>
      <c r="V16" s="165"/>
      <c r="W16" s="165"/>
      <c r="X16" s="165"/>
      <c r="Y16" s="162" t="s">
        <v>162</v>
      </c>
      <c r="Z16" s="165"/>
      <c r="AA16" s="162" t="s">
        <v>162</v>
      </c>
      <c r="AB16" s="162" t="s">
        <v>162</v>
      </c>
      <c r="AC16" s="165"/>
      <c r="AD16" s="162" t="s">
        <v>162</v>
      </c>
      <c r="AE16" s="162" t="s">
        <v>162</v>
      </c>
      <c r="AF16" s="162" t="s">
        <v>162</v>
      </c>
    </row>
    <row r="17" spans="1:32" x14ac:dyDescent="0.25">
      <c r="A17" s="156" t="s">
        <v>174</v>
      </c>
      <c r="B17" s="162" t="s">
        <v>162</v>
      </c>
      <c r="C17" s="165"/>
      <c r="D17" s="162" t="s">
        <v>162</v>
      </c>
      <c r="E17" s="165"/>
      <c r="F17" s="162" t="s">
        <v>162</v>
      </c>
      <c r="G17" s="162" t="s">
        <v>162</v>
      </c>
      <c r="H17" s="165"/>
      <c r="I17" s="166"/>
      <c r="J17" s="162" t="s">
        <v>102</v>
      </c>
      <c r="K17" s="165"/>
      <c r="L17" s="165"/>
      <c r="M17" s="162" t="s">
        <v>162</v>
      </c>
      <c r="N17" s="162" t="s">
        <v>162</v>
      </c>
      <c r="O17" s="162" t="s">
        <v>162</v>
      </c>
      <c r="P17" s="165"/>
      <c r="Q17" s="165"/>
      <c r="R17" s="162" t="s">
        <v>162</v>
      </c>
      <c r="S17" s="165"/>
      <c r="T17" s="165"/>
      <c r="U17" s="162" t="s">
        <v>162</v>
      </c>
      <c r="V17" s="165"/>
      <c r="W17" s="165"/>
      <c r="X17" s="162" t="s">
        <v>162</v>
      </c>
      <c r="Y17" s="162" t="s">
        <v>162</v>
      </c>
      <c r="Z17" s="165"/>
      <c r="AA17" s="165"/>
      <c r="AB17" s="165"/>
      <c r="AC17" s="165"/>
      <c r="AD17" s="165"/>
      <c r="AE17" s="165"/>
      <c r="AF17" s="162" t="s">
        <v>162</v>
      </c>
    </row>
    <row r="18" spans="1:32" x14ac:dyDescent="0.25">
      <c r="A18" s="156" t="s">
        <v>175</v>
      </c>
      <c r="B18" s="162" t="s">
        <v>162</v>
      </c>
      <c r="C18" s="165"/>
      <c r="D18" s="162" t="s">
        <v>162</v>
      </c>
      <c r="E18" s="165"/>
      <c r="F18" s="162" t="s">
        <v>162</v>
      </c>
      <c r="G18" s="162" t="s">
        <v>162</v>
      </c>
      <c r="H18" s="165"/>
      <c r="I18" s="162" t="s">
        <v>102</v>
      </c>
      <c r="J18" s="166"/>
      <c r="K18" s="165"/>
      <c r="L18" s="165"/>
      <c r="M18" s="162" t="s">
        <v>162</v>
      </c>
      <c r="N18" s="162" t="s">
        <v>162</v>
      </c>
      <c r="O18" s="162" t="s">
        <v>162</v>
      </c>
      <c r="P18" s="162" t="s">
        <v>162</v>
      </c>
      <c r="Q18" s="165"/>
      <c r="R18" s="162" t="s">
        <v>162</v>
      </c>
      <c r="S18" s="165"/>
      <c r="T18" s="165"/>
      <c r="U18" s="162" t="s">
        <v>162</v>
      </c>
      <c r="V18" s="165"/>
      <c r="W18" s="165"/>
      <c r="X18" s="162" t="s">
        <v>162</v>
      </c>
      <c r="Y18" s="162" t="s">
        <v>162</v>
      </c>
      <c r="Z18" s="165"/>
      <c r="AA18" s="165"/>
      <c r="AB18" s="165"/>
      <c r="AC18" s="165"/>
      <c r="AD18" s="165"/>
      <c r="AE18" s="162" t="s">
        <v>162</v>
      </c>
      <c r="AF18" s="162" t="s">
        <v>162</v>
      </c>
    </row>
    <row r="19" spans="1:32" ht="16.5" customHeight="1" x14ac:dyDescent="0.25">
      <c r="A19" s="156" t="s">
        <v>176</v>
      </c>
      <c r="B19" s="162" t="s">
        <v>162</v>
      </c>
      <c r="C19" s="165"/>
      <c r="D19" s="162" t="s">
        <v>162</v>
      </c>
      <c r="E19" s="165"/>
      <c r="F19" s="162" t="s">
        <v>162</v>
      </c>
      <c r="G19" s="162" t="s">
        <v>162</v>
      </c>
      <c r="H19" s="165"/>
      <c r="I19" s="166"/>
      <c r="J19" s="162" t="s">
        <v>102</v>
      </c>
      <c r="K19" s="165"/>
      <c r="L19" s="165"/>
      <c r="M19" s="162" t="s">
        <v>162</v>
      </c>
      <c r="N19" s="162" t="s">
        <v>162</v>
      </c>
      <c r="O19" s="162" t="s">
        <v>162</v>
      </c>
      <c r="P19" s="162" t="s">
        <v>162</v>
      </c>
      <c r="Q19" s="165"/>
      <c r="R19" s="162" t="s">
        <v>162</v>
      </c>
      <c r="S19" s="165"/>
      <c r="T19" s="165"/>
      <c r="U19" s="165"/>
      <c r="V19" s="165"/>
      <c r="W19" s="165"/>
      <c r="X19" s="162" t="s">
        <v>162</v>
      </c>
      <c r="Y19" s="162" t="s">
        <v>162</v>
      </c>
      <c r="Z19" s="165"/>
      <c r="AA19" s="165"/>
      <c r="AB19" s="165"/>
      <c r="AC19" s="165"/>
      <c r="AD19" s="165"/>
      <c r="AE19" s="165"/>
      <c r="AF19" s="162" t="s">
        <v>162</v>
      </c>
    </row>
    <row r="20" spans="1:32" ht="18" customHeight="1" x14ac:dyDescent="0.25">
      <c r="A20" s="156" t="s">
        <v>177</v>
      </c>
      <c r="B20" s="162" t="s">
        <v>162</v>
      </c>
      <c r="C20" s="165"/>
      <c r="D20" s="162" t="s">
        <v>162</v>
      </c>
      <c r="E20" s="165"/>
      <c r="F20" s="162"/>
      <c r="G20" s="162" t="s">
        <v>162</v>
      </c>
      <c r="H20" s="165"/>
      <c r="I20" s="162" t="s">
        <v>102</v>
      </c>
      <c r="J20" s="166"/>
      <c r="K20" s="165"/>
      <c r="L20" s="165"/>
      <c r="M20" s="162" t="s">
        <v>162</v>
      </c>
      <c r="N20" s="162" t="s">
        <v>162</v>
      </c>
      <c r="O20" s="165"/>
      <c r="P20" s="165"/>
      <c r="Q20" s="162" t="s">
        <v>162</v>
      </c>
      <c r="R20" s="165"/>
      <c r="S20" s="165"/>
      <c r="T20" s="162" t="s">
        <v>162</v>
      </c>
      <c r="U20" s="165"/>
      <c r="V20" s="165"/>
      <c r="W20" s="165"/>
      <c r="X20" s="165"/>
      <c r="Y20" s="162" t="s">
        <v>162</v>
      </c>
      <c r="Z20" s="165"/>
      <c r="AA20" s="162" t="s">
        <v>162</v>
      </c>
      <c r="AB20" s="162" t="s">
        <v>162</v>
      </c>
      <c r="AC20" s="165"/>
      <c r="AD20" s="162" t="s">
        <v>162</v>
      </c>
      <c r="AE20" s="162" t="s">
        <v>162</v>
      </c>
      <c r="AF20" s="162" t="s">
        <v>162</v>
      </c>
    </row>
    <row r="21" spans="1:32" ht="18" customHeight="1" x14ac:dyDescent="0.25">
      <c r="A21" s="156" t="s">
        <v>178</v>
      </c>
      <c r="B21" s="165"/>
      <c r="C21" s="162" t="s">
        <v>162</v>
      </c>
      <c r="D21" s="165"/>
      <c r="E21" s="162" t="s">
        <v>162</v>
      </c>
      <c r="F21" s="162" t="s">
        <v>162</v>
      </c>
      <c r="G21" s="162" t="s">
        <v>162</v>
      </c>
      <c r="H21" s="165"/>
      <c r="I21" s="166"/>
      <c r="J21" s="166"/>
      <c r="K21" s="167" t="s">
        <v>102</v>
      </c>
      <c r="L21" s="162" t="s">
        <v>162</v>
      </c>
      <c r="M21" s="165"/>
      <c r="N21" s="162" t="s">
        <v>162</v>
      </c>
      <c r="O21" s="162" t="s">
        <v>162</v>
      </c>
      <c r="P21" s="165"/>
      <c r="Q21" s="165"/>
      <c r="R21" s="165"/>
      <c r="S21" s="162" t="s">
        <v>162</v>
      </c>
      <c r="T21" s="165"/>
      <c r="U21" s="165"/>
      <c r="V21" s="165"/>
      <c r="W21" s="162" t="s">
        <v>162</v>
      </c>
      <c r="X21" s="162" t="s">
        <v>162</v>
      </c>
      <c r="Y21" s="165"/>
      <c r="Z21" s="162" t="s">
        <v>162</v>
      </c>
      <c r="AA21" s="165"/>
      <c r="AB21" s="165"/>
      <c r="AC21" s="165"/>
      <c r="AD21" s="165"/>
      <c r="AE21" s="165"/>
      <c r="AF21" s="162" t="s">
        <v>162</v>
      </c>
    </row>
    <row r="22" spans="1:32" x14ac:dyDescent="0.25">
      <c r="A22" s="156" t="s">
        <v>179</v>
      </c>
      <c r="B22" s="162" t="s">
        <v>162</v>
      </c>
      <c r="C22" s="165"/>
      <c r="D22" s="162" t="s">
        <v>162</v>
      </c>
      <c r="E22" s="165"/>
      <c r="F22" s="162" t="s">
        <v>162</v>
      </c>
      <c r="G22" s="162" t="s">
        <v>162</v>
      </c>
      <c r="H22" s="165"/>
      <c r="I22" s="162" t="s">
        <v>102</v>
      </c>
      <c r="J22" s="166"/>
      <c r="K22" s="165"/>
      <c r="L22" s="165"/>
      <c r="M22" s="162" t="s">
        <v>162</v>
      </c>
      <c r="N22" s="162" t="s">
        <v>162</v>
      </c>
      <c r="O22" s="162" t="s">
        <v>162</v>
      </c>
      <c r="P22" s="162" t="s">
        <v>162</v>
      </c>
      <c r="Q22" s="162" t="s">
        <v>162</v>
      </c>
      <c r="R22" s="165"/>
      <c r="S22" s="165"/>
      <c r="T22" s="162" t="s">
        <v>162</v>
      </c>
      <c r="U22" s="165"/>
      <c r="V22" s="165"/>
      <c r="W22" s="165"/>
      <c r="X22" s="165"/>
      <c r="Y22" s="162" t="s">
        <v>162</v>
      </c>
      <c r="Z22" s="165"/>
      <c r="AA22" s="162" t="s">
        <v>162</v>
      </c>
      <c r="AB22" s="165"/>
      <c r="AC22" s="165"/>
      <c r="AD22" s="165"/>
      <c r="AE22" s="162" t="s">
        <v>162</v>
      </c>
      <c r="AF22" s="162" t="s">
        <v>162</v>
      </c>
    </row>
    <row r="23" spans="1:32" x14ac:dyDescent="0.25">
      <c r="A23" s="156" t="s">
        <v>180</v>
      </c>
      <c r="B23" s="162" t="s">
        <v>162</v>
      </c>
      <c r="C23" s="165"/>
      <c r="D23" s="162" t="s">
        <v>162</v>
      </c>
      <c r="E23" s="165"/>
      <c r="F23" s="162" t="s">
        <v>162</v>
      </c>
      <c r="G23" s="162" t="s">
        <v>162</v>
      </c>
      <c r="H23" s="165"/>
      <c r="I23" s="166"/>
      <c r="J23" s="162" t="s">
        <v>102</v>
      </c>
      <c r="K23" s="165"/>
      <c r="L23" s="165"/>
      <c r="M23" s="162" t="s">
        <v>162</v>
      </c>
      <c r="N23" s="162" t="s">
        <v>162</v>
      </c>
      <c r="O23" s="162" t="s">
        <v>162</v>
      </c>
      <c r="P23" s="165"/>
      <c r="Q23" s="165"/>
      <c r="R23" s="162" t="s">
        <v>162</v>
      </c>
      <c r="S23" s="165"/>
      <c r="T23" s="165"/>
      <c r="U23" s="165"/>
      <c r="V23" s="165"/>
      <c r="W23" s="165"/>
      <c r="X23" s="162" t="s">
        <v>162</v>
      </c>
      <c r="Y23" s="162" t="s">
        <v>162</v>
      </c>
      <c r="Z23" s="165"/>
      <c r="AA23" s="165"/>
      <c r="AB23" s="165"/>
      <c r="AC23" s="165"/>
      <c r="AD23" s="165"/>
      <c r="AE23" s="165"/>
      <c r="AF23" s="162" t="s">
        <v>162</v>
      </c>
    </row>
    <row r="24" spans="1:32" x14ac:dyDescent="0.25">
      <c r="A24" s="156" t="s">
        <v>181</v>
      </c>
      <c r="B24" s="162" t="s">
        <v>162</v>
      </c>
      <c r="C24" s="165"/>
      <c r="D24" s="162" t="s">
        <v>162</v>
      </c>
      <c r="E24" s="165"/>
      <c r="F24" s="162" t="s">
        <v>162</v>
      </c>
      <c r="G24" s="162" t="s">
        <v>162</v>
      </c>
      <c r="H24" s="165"/>
      <c r="I24" s="162" t="s">
        <v>102</v>
      </c>
      <c r="J24" s="166"/>
      <c r="K24" s="165"/>
      <c r="L24" s="165"/>
      <c r="M24" s="162" t="s">
        <v>162</v>
      </c>
      <c r="N24" s="162" t="s">
        <v>162</v>
      </c>
      <c r="O24" s="162" t="s">
        <v>162</v>
      </c>
      <c r="P24" s="162" t="s">
        <v>162</v>
      </c>
      <c r="Q24" s="162" t="s">
        <v>162</v>
      </c>
      <c r="R24" s="165"/>
      <c r="S24" s="165"/>
      <c r="T24" s="162" t="s">
        <v>162</v>
      </c>
      <c r="U24" s="165"/>
      <c r="V24" s="165"/>
      <c r="W24" s="165"/>
      <c r="X24" s="165"/>
      <c r="Y24" s="162" t="s">
        <v>162</v>
      </c>
      <c r="Z24" s="165"/>
      <c r="AA24" s="162" t="s">
        <v>162</v>
      </c>
      <c r="AB24" s="162" t="s">
        <v>162</v>
      </c>
      <c r="AC24" s="165"/>
      <c r="AD24" s="162" t="s">
        <v>162</v>
      </c>
      <c r="AE24" s="162" t="s">
        <v>162</v>
      </c>
      <c r="AF24" s="162" t="s">
        <v>162</v>
      </c>
    </row>
    <row r="25" spans="1:32" x14ac:dyDescent="0.25">
      <c r="A25" s="156" t="s">
        <v>217</v>
      </c>
      <c r="B25" s="162" t="s">
        <v>102</v>
      </c>
      <c r="C25" s="169"/>
      <c r="D25" s="162" t="s">
        <v>102</v>
      </c>
      <c r="E25" s="169"/>
      <c r="F25" s="162" t="s">
        <v>102</v>
      </c>
      <c r="G25" s="162" t="s">
        <v>102</v>
      </c>
      <c r="H25" s="166"/>
      <c r="I25" s="162" t="s">
        <v>102</v>
      </c>
      <c r="J25" s="166"/>
      <c r="K25" s="166"/>
      <c r="L25" s="166"/>
      <c r="M25" s="162" t="s">
        <v>102</v>
      </c>
      <c r="N25" s="162" t="s">
        <v>102</v>
      </c>
      <c r="O25" s="162" t="s">
        <v>102</v>
      </c>
      <c r="P25" s="162" t="s">
        <v>102</v>
      </c>
      <c r="Q25" s="166"/>
      <c r="R25" s="162" t="s">
        <v>102</v>
      </c>
      <c r="S25" s="166"/>
      <c r="T25" s="166"/>
      <c r="U25" s="162" t="s">
        <v>102</v>
      </c>
      <c r="V25" s="166"/>
      <c r="W25" s="166"/>
      <c r="X25" s="162" t="s">
        <v>102</v>
      </c>
      <c r="Y25" s="162" t="s">
        <v>102</v>
      </c>
      <c r="Z25" s="166"/>
      <c r="AA25" s="166"/>
      <c r="AB25" s="166"/>
      <c r="AC25" s="166"/>
      <c r="AD25" s="162" t="s">
        <v>102</v>
      </c>
      <c r="AE25" s="162" t="s">
        <v>102</v>
      </c>
      <c r="AF25" s="162" t="s">
        <v>102</v>
      </c>
    </row>
    <row r="26" spans="1:32" x14ac:dyDescent="0.25">
      <c r="A26" s="156" t="s">
        <v>182</v>
      </c>
      <c r="B26" s="162" t="s">
        <v>162</v>
      </c>
      <c r="C26" s="165"/>
      <c r="D26" s="162" t="s">
        <v>162</v>
      </c>
      <c r="E26" s="165"/>
      <c r="F26" s="162" t="s">
        <v>162</v>
      </c>
      <c r="G26" s="162" t="s">
        <v>162</v>
      </c>
      <c r="H26" s="165"/>
      <c r="I26" s="162" t="s">
        <v>102</v>
      </c>
      <c r="J26" s="166"/>
      <c r="K26" s="165"/>
      <c r="L26" s="165"/>
      <c r="M26" s="162" t="s">
        <v>162</v>
      </c>
      <c r="N26" s="162" t="s">
        <v>162</v>
      </c>
      <c r="O26" s="162" t="s">
        <v>162</v>
      </c>
      <c r="P26" s="162" t="s">
        <v>162</v>
      </c>
      <c r="Q26" s="165"/>
      <c r="R26" s="162" t="s">
        <v>162</v>
      </c>
      <c r="S26" s="165"/>
      <c r="T26" s="165"/>
      <c r="U26" s="165"/>
      <c r="V26" s="165"/>
      <c r="W26" s="165"/>
      <c r="X26" s="162" t="s">
        <v>162</v>
      </c>
      <c r="Y26" s="162" t="s">
        <v>162</v>
      </c>
      <c r="Z26" s="165"/>
      <c r="AA26" s="165"/>
      <c r="AB26" s="165"/>
      <c r="AC26" s="165"/>
      <c r="AD26" s="162" t="s">
        <v>162</v>
      </c>
      <c r="AE26" s="165"/>
      <c r="AF26" s="162" t="s">
        <v>162</v>
      </c>
    </row>
    <row r="27" spans="1:32" x14ac:dyDescent="0.25">
      <c r="A27" s="156" t="s">
        <v>183</v>
      </c>
      <c r="B27" s="162" t="s">
        <v>162</v>
      </c>
      <c r="C27" s="165"/>
      <c r="D27" s="162" t="s">
        <v>162</v>
      </c>
      <c r="E27" s="165"/>
      <c r="F27" s="162" t="s">
        <v>162</v>
      </c>
      <c r="G27" s="162" t="s">
        <v>162</v>
      </c>
      <c r="H27" s="165"/>
      <c r="I27" s="162" t="s">
        <v>102</v>
      </c>
      <c r="J27" s="166"/>
      <c r="K27" s="165"/>
      <c r="L27" s="165"/>
      <c r="M27" s="162" t="s">
        <v>162</v>
      </c>
      <c r="N27" s="162" t="s">
        <v>162</v>
      </c>
      <c r="O27" s="162" t="s">
        <v>162</v>
      </c>
      <c r="P27" s="162" t="s">
        <v>162</v>
      </c>
      <c r="Q27" s="165"/>
      <c r="R27" s="162" t="s">
        <v>162</v>
      </c>
      <c r="S27" s="165"/>
      <c r="T27" s="165"/>
      <c r="U27" s="162" t="s">
        <v>162</v>
      </c>
      <c r="V27" s="165"/>
      <c r="W27" s="165"/>
      <c r="X27" s="162" t="s">
        <v>162</v>
      </c>
      <c r="Y27" s="162" t="s">
        <v>162</v>
      </c>
      <c r="Z27" s="165"/>
      <c r="AA27" s="165"/>
      <c r="AB27" s="165"/>
      <c r="AC27" s="165"/>
      <c r="AD27" s="165"/>
      <c r="AE27" s="165"/>
      <c r="AF27" s="162" t="s">
        <v>162</v>
      </c>
    </row>
    <row r="28" spans="1:32" x14ac:dyDescent="0.25">
      <c r="A28" s="156" t="s">
        <v>184</v>
      </c>
      <c r="B28" s="165"/>
      <c r="C28" s="162" t="s">
        <v>162</v>
      </c>
      <c r="D28" s="165"/>
      <c r="E28" s="162" t="s">
        <v>162</v>
      </c>
      <c r="F28" s="162" t="s">
        <v>162</v>
      </c>
      <c r="G28" s="162" t="s">
        <v>162</v>
      </c>
      <c r="H28" s="165"/>
      <c r="I28" s="166"/>
      <c r="J28" s="162" t="s">
        <v>102</v>
      </c>
      <c r="K28" s="165"/>
      <c r="L28" s="162" t="s">
        <v>162</v>
      </c>
      <c r="M28" s="165"/>
      <c r="N28" s="162" t="s">
        <v>162</v>
      </c>
      <c r="O28" s="162" t="s">
        <v>162</v>
      </c>
      <c r="P28" s="162" t="s">
        <v>162</v>
      </c>
      <c r="Q28" s="165"/>
      <c r="R28" s="165"/>
      <c r="S28" s="162" t="s">
        <v>162</v>
      </c>
      <c r="T28" s="165"/>
      <c r="U28" s="162" t="s">
        <v>162</v>
      </c>
      <c r="V28" s="165"/>
      <c r="W28" s="165"/>
      <c r="X28" s="162" t="s">
        <v>162</v>
      </c>
      <c r="Y28" s="165"/>
      <c r="Z28" s="162" t="s">
        <v>162</v>
      </c>
      <c r="AA28" s="162" t="s">
        <v>162</v>
      </c>
      <c r="AB28" s="165"/>
      <c r="AC28" s="165"/>
      <c r="AD28" s="165"/>
      <c r="AE28" s="162" t="s">
        <v>162</v>
      </c>
      <c r="AF28" s="162" t="s">
        <v>162</v>
      </c>
    </row>
    <row r="29" spans="1:32" x14ac:dyDescent="0.25">
      <c r="A29" s="156" t="s">
        <v>185</v>
      </c>
      <c r="B29" s="162" t="s">
        <v>162</v>
      </c>
      <c r="C29" s="165"/>
      <c r="D29" s="162" t="s">
        <v>162</v>
      </c>
      <c r="E29" s="165"/>
      <c r="F29" s="162" t="s">
        <v>162</v>
      </c>
      <c r="G29" s="162" t="s">
        <v>162</v>
      </c>
      <c r="H29" s="165"/>
      <c r="I29" s="162" t="s">
        <v>102</v>
      </c>
      <c r="J29" s="166"/>
      <c r="K29" s="165"/>
      <c r="L29" s="165"/>
      <c r="M29" s="162" t="s">
        <v>162</v>
      </c>
      <c r="N29" s="162" t="s">
        <v>162</v>
      </c>
      <c r="O29" s="162" t="s">
        <v>162</v>
      </c>
      <c r="P29" s="162" t="s">
        <v>162</v>
      </c>
      <c r="Q29" s="165"/>
      <c r="R29" s="162" t="s">
        <v>162</v>
      </c>
      <c r="S29" s="165"/>
      <c r="T29" s="165"/>
      <c r="U29" s="162" t="s">
        <v>162</v>
      </c>
      <c r="V29" s="165"/>
      <c r="W29" s="165"/>
      <c r="X29" s="165"/>
      <c r="Y29" s="162" t="s">
        <v>162</v>
      </c>
      <c r="Z29" s="165"/>
      <c r="AA29" s="165"/>
      <c r="AB29" s="165"/>
      <c r="AC29" s="165"/>
      <c r="AD29" s="162" t="s">
        <v>162</v>
      </c>
      <c r="AE29" s="165"/>
      <c r="AF29" s="162" t="s">
        <v>162</v>
      </c>
    </row>
    <row r="30" spans="1:32" x14ac:dyDescent="0.25">
      <c r="A30" s="156" t="s">
        <v>186</v>
      </c>
      <c r="B30" s="165"/>
      <c r="C30" s="162" t="s">
        <v>162</v>
      </c>
      <c r="D30" s="162" t="s">
        <v>162</v>
      </c>
      <c r="E30" s="165"/>
      <c r="F30" s="162" t="s">
        <v>162</v>
      </c>
      <c r="G30" s="168"/>
      <c r="H30" s="165"/>
      <c r="I30" s="162" t="s">
        <v>102</v>
      </c>
      <c r="J30" s="166"/>
      <c r="K30" s="165"/>
      <c r="L30" s="162" t="s">
        <v>162</v>
      </c>
      <c r="M30" s="165"/>
      <c r="N30" s="162" t="s">
        <v>162</v>
      </c>
      <c r="O30" s="162" t="s">
        <v>162</v>
      </c>
      <c r="P30" s="165"/>
      <c r="Q30" s="165"/>
      <c r="R30" s="162" t="s">
        <v>162</v>
      </c>
      <c r="S30" s="165"/>
      <c r="T30" s="165"/>
      <c r="U30" s="162" t="s">
        <v>162</v>
      </c>
      <c r="V30" s="162" t="s">
        <v>162</v>
      </c>
      <c r="W30" s="165"/>
      <c r="X30" s="165"/>
      <c r="Y30" s="162" t="s">
        <v>162</v>
      </c>
      <c r="Z30" s="165"/>
      <c r="AA30" s="162" t="s">
        <v>162</v>
      </c>
      <c r="AB30" s="165"/>
      <c r="AC30" s="165"/>
      <c r="AD30" s="165"/>
      <c r="AE30" s="162" t="s">
        <v>162</v>
      </c>
      <c r="AF30" s="162" t="s">
        <v>162</v>
      </c>
    </row>
    <row r="31" spans="1:32" x14ac:dyDescent="0.25">
      <c r="A31" s="156" t="s">
        <v>187</v>
      </c>
      <c r="B31" s="162" t="s">
        <v>162</v>
      </c>
      <c r="C31" s="165"/>
      <c r="D31" s="162" t="s">
        <v>162</v>
      </c>
      <c r="E31" s="165"/>
      <c r="F31" s="162" t="s">
        <v>162</v>
      </c>
      <c r="G31" s="162" t="s">
        <v>162</v>
      </c>
      <c r="H31" s="165"/>
      <c r="I31" s="166"/>
      <c r="J31" s="162" t="s">
        <v>102</v>
      </c>
      <c r="K31" s="165"/>
      <c r="L31" s="165"/>
      <c r="M31" s="162" t="s">
        <v>162</v>
      </c>
      <c r="N31" s="162" t="s">
        <v>162</v>
      </c>
      <c r="O31" s="162" t="s">
        <v>162</v>
      </c>
      <c r="P31" s="165"/>
      <c r="Q31" s="165"/>
      <c r="R31" s="162" t="s">
        <v>162</v>
      </c>
      <c r="S31" s="165"/>
      <c r="T31" s="165"/>
      <c r="U31" s="162" t="s">
        <v>162</v>
      </c>
      <c r="V31" s="165"/>
      <c r="W31" s="165"/>
      <c r="X31" s="162" t="s">
        <v>162</v>
      </c>
      <c r="Y31" s="162" t="s">
        <v>162</v>
      </c>
      <c r="Z31" s="165"/>
      <c r="AA31" s="162" t="s">
        <v>162</v>
      </c>
      <c r="AB31" s="162" t="s">
        <v>162</v>
      </c>
      <c r="AC31" s="165"/>
      <c r="AD31" s="162" t="s">
        <v>162</v>
      </c>
      <c r="AE31" s="162" t="s">
        <v>162</v>
      </c>
      <c r="AF31" s="162" t="s">
        <v>162</v>
      </c>
    </row>
    <row r="32" spans="1:32" x14ac:dyDescent="0.25">
      <c r="A32" s="156" t="s">
        <v>188</v>
      </c>
      <c r="B32" s="162" t="s">
        <v>162</v>
      </c>
      <c r="C32" s="165"/>
      <c r="D32" s="162" t="s">
        <v>162</v>
      </c>
      <c r="E32" s="165"/>
      <c r="F32" s="162" t="s">
        <v>162</v>
      </c>
      <c r="G32" s="162" t="s">
        <v>162</v>
      </c>
      <c r="H32" s="165"/>
      <c r="I32" s="162" t="s">
        <v>102</v>
      </c>
      <c r="J32" s="166"/>
      <c r="K32" s="165"/>
      <c r="L32" s="165"/>
      <c r="M32" s="162" t="s">
        <v>162</v>
      </c>
      <c r="N32" s="162" t="s">
        <v>162</v>
      </c>
      <c r="O32" s="162" t="s">
        <v>162</v>
      </c>
      <c r="P32" s="165"/>
      <c r="Q32" s="162" t="s">
        <v>162</v>
      </c>
      <c r="R32" s="165"/>
      <c r="S32" s="165"/>
      <c r="T32" s="162" t="s">
        <v>162</v>
      </c>
      <c r="U32" s="165"/>
      <c r="V32" s="165"/>
      <c r="W32" s="165"/>
      <c r="X32" s="162" t="s">
        <v>162</v>
      </c>
      <c r="Y32" s="162" t="s">
        <v>162</v>
      </c>
      <c r="Z32" s="165"/>
      <c r="AA32" s="165"/>
      <c r="AB32" s="165"/>
      <c r="AC32" s="165"/>
      <c r="AD32" s="162" t="s">
        <v>162</v>
      </c>
      <c r="AE32" s="162" t="s">
        <v>162</v>
      </c>
      <c r="AF32" s="162" t="s">
        <v>162</v>
      </c>
    </row>
    <row r="33" spans="1:32" x14ac:dyDescent="0.25">
      <c r="A33" s="156" t="s">
        <v>189</v>
      </c>
      <c r="B33" s="162" t="s">
        <v>162</v>
      </c>
      <c r="C33" s="165"/>
      <c r="D33" s="162" t="s">
        <v>162</v>
      </c>
      <c r="E33" s="165"/>
      <c r="F33" s="162" t="s">
        <v>162</v>
      </c>
      <c r="G33" s="162" t="s">
        <v>162</v>
      </c>
      <c r="H33" s="165"/>
      <c r="I33" s="162" t="s">
        <v>102</v>
      </c>
      <c r="J33" s="166"/>
      <c r="K33" s="165"/>
      <c r="L33" s="165"/>
      <c r="M33" s="162" t="s">
        <v>162</v>
      </c>
      <c r="N33" s="162" t="s">
        <v>162</v>
      </c>
      <c r="O33" s="165"/>
      <c r="P33" s="162" t="s">
        <v>162</v>
      </c>
      <c r="Q33" s="162" t="s">
        <v>162</v>
      </c>
      <c r="R33" s="165"/>
      <c r="S33" s="165"/>
      <c r="T33" s="162" t="s">
        <v>162</v>
      </c>
      <c r="U33" s="165"/>
      <c r="V33" s="165"/>
      <c r="W33" s="165"/>
      <c r="X33" s="162" t="s">
        <v>162</v>
      </c>
      <c r="Y33" s="162" t="s">
        <v>162</v>
      </c>
      <c r="Z33" s="165"/>
      <c r="AA33" s="162" t="s">
        <v>162</v>
      </c>
      <c r="AB33" s="165"/>
      <c r="AC33" s="165"/>
      <c r="AD33" s="162" t="s">
        <v>162</v>
      </c>
      <c r="AE33" s="162" t="s">
        <v>162</v>
      </c>
      <c r="AF33" s="162" t="s">
        <v>162</v>
      </c>
    </row>
    <row r="34" spans="1:32" x14ac:dyDescent="0.25">
      <c r="A34" s="156" t="s">
        <v>190</v>
      </c>
      <c r="B34" s="165"/>
      <c r="C34" s="162" t="s">
        <v>162</v>
      </c>
      <c r="D34" s="165"/>
      <c r="E34" s="162" t="s">
        <v>162</v>
      </c>
      <c r="F34" s="162" t="s">
        <v>162</v>
      </c>
      <c r="G34" s="162" t="s">
        <v>162</v>
      </c>
      <c r="H34" s="165"/>
      <c r="I34" s="166"/>
      <c r="J34" s="162" t="s">
        <v>102</v>
      </c>
      <c r="K34" s="165"/>
      <c r="L34" s="162" t="s">
        <v>162</v>
      </c>
      <c r="M34" s="165"/>
      <c r="N34" s="162" t="s">
        <v>162</v>
      </c>
      <c r="O34" s="165"/>
      <c r="P34" s="165"/>
      <c r="Q34" s="165"/>
      <c r="R34" s="165"/>
      <c r="S34" s="162" t="s">
        <v>162</v>
      </c>
      <c r="T34" s="165"/>
      <c r="U34" s="162" t="s">
        <v>162</v>
      </c>
      <c r="V34" s="165"/>
      <c r="W34" s="165"/>
      <c r="X34" s="165"/>
      <c r="Y34" s="165"/>
      <c r="Z34" s="162" t="s">
        <v>162</v>
      </c>
      <c r="AA34" s="162" t="s">
        <v>162</v>
      </c>
      <c r="AB34" s="162" t="s">
        <v>162</v>
      </c>
      <c r="AC34" s="165"/>
      <c r="AD34" s="162" t="s">
        <v>162</v>
      </c>
      <c r="AE34" s="162" t="s">
        <v>162</v>
      </c>
      <c r="AF34" s="162" t="s">
        <v>162</v>
      </c>
    </row>
    <row r="35" spans="1:32" x14ac:dyDescent="0.25">
      <c r="A35" s="156" t="s">
        <v>191</v>
      </c>
      <c r="B35" s="165"/>
      <c r="C35" s="162" t="s">
        <v>162</v>
      </c>
      <c r="D35" s="165"/>
      <c r="E35" s="162" t="s">
        <v>162</v>
      </c>
      <c r="F35" s="162" t="s">
        <v>162</v>
      </c>
      <c r="G35" s="162" t="s">
        <v>162</v>
      </c>
      <c r="H35" s="165"/>
      <c r="I35" s="166"/>
      <c r="J35" s="166"/>
      <c r="K35" s="167" t="s">
        <v>102</v>
      </c>
      <c r="L35" s="162" t="s">
        <v>162</v>
      </c>
      <c r="M35" s="165"/>
      <c r="N35" s="162" t="s">
        <v>162</v>
      </c>
      <c r="O35" s="162" t="s">
        <v>162</v>
      </c>
      <c r="P35" s="165"/>
      <c r="Q35" s="165"/>
      <c r="R35" s="165"/>
      <c r="S35" s="162" t="s">
        <v>162</v>
      </c>
      <c r="T35" s="165"/>
      <c r="U35" s="165"/>
      <c r="V35" s="165"/>
      <c r="W35" s="165"/>
      <c r="X35" s="165"/>
      <c r="Y35" s="165"/>
      <c r="Z35" s="162" t="s">
        <v>162</v>
      </c>
      <c r="AA35" s="165"/>
      <c r="AB35" s="165"/>
      <c r="AC35" s="162" t="s">
        <v>162</v>
      </c>
      <c r="AD35" s="165"/>
      <c r="AE35" s="165"/>
      <c r="AF35" s="162" t="s">
        <v>162</v>
      </c>
    </row>
    <row r="36" spans="1:32" x14ac:dyDescent="0.25">
      <c r="A36" s="156" t="s">
        <v>192</v>
      </c>
      <c r="B36" s="162" t="s">
        <v>162</v>
      </c>
      <c r="C36" s="165"/>
      <c r="D36" s="162" t="s">
        <v>162</v>
      </c>
      <c r="E36" s="165"/>
      <c r="F36" s="162" t="s">
        <v>162</v>
      </c>
      <c r="G36" s="162" t="s">
        <v>162</v>
      </c>
      <c r="H36" s="165"/>
      <c r="I36" s="162" t="s">
        <v>102</v>
      </c>
      <c r="J36" s="166"/>
      <c r="K36" s="165"/>
      <c r="L36" s="165"/>
      <c r="M36" s="162" t="s">
        <v>162</v>
      </c>
      <c r="N36" s="162" t="s">
        <v>162</v>
      </c>
      <c r="O36" s="162" t="s">
        <v>162</v>
      </c>
      <c r="P36" s="165"/>
      <c r="Q36" s="162" t="s">
        <v>162</v>
      </c>
      <c r="R36" s="165"/>
      <c r="S36" s="165"/>
      <c r="T36" s="162" t="s">
        <v>162</v>
      </c>
      <c r="U36" s="165"/>
      <c r="V36" s="165"/>
      <c r="W36" s="165"/>
      <c r="X36" s="165"/>
      <c r="Y36" s="162" t="s">
        <v>162</v>
      </c>
      <c r="Z36" s="165"/>
      <c r="AA36" s="165"/>
      <c r="AB36" s="165"/>
      <c r="AC36" s="165"/>
      <c r="AD36" s="162" t="s">
        <v>162</v>
      </c>
      <c r="AE36" s="162" t="s">
        <v>162</v>
      </c>
      <c r="AF36" s="162" t="s">
        <v>162</v>
      </c>
    </row>
    <row r="37" spans="1:32" x14ac:dyDescent="0.25">
      <c r="A37" s="156" t="s">
        <v>193</v>
      </c>
      <c r="B37" s="165"/>
      <c r="C37" s="162" t="s">
        <v>162</v>
      </c>
      <c r="D37" s="165"/>
      <c r="E37" s="162" t="s">
        <v>162</v>
      </c>
      <c r="F37" s="162" t="s">
        <v>162</v>
      </c>
      <c r="G37" s="162" t="s">
        <v>162</v>
      </c>
      <c r="H37" s="165"/>
      <c r="I37" s="166"/>
      <c r="J37" s="166"/>
      <c r="K37" s="167" t="s">
        <v>102</v>
      </c>
      <c r="L37" s="162" t="s">
        <v>162</v>
      </c>
      <c r="M37" s="165"/>
      <c r="N37" s="162" t="s">
        <v>162</v>
      </c>
      <c r="O37" s="162" t="s">
        <v>162</v>
      </c>
      <c r="P37" s="165"/>
      <c r="Q37" s="165"/>
      <c r="R37" s="165"/>
      <c r="S37" s="162" t="s">
        <v>162</v>
      </c>
      <c r="T37" s="165"/>
      <c r="U37" s="165"/>
      <c r="V37" s="165"/>
      <c r="W37" s="162" t="s">
        <v>162</v>
      </c>
      <c r="X37" s="162" t="s">
        <v>162</v>
      </c>
      <c r="Y37" s="165"/>
      <c r="Z37" s="162" t="s">
        <v>162</v>
      </c>
      <c r="AA37" s="165"/>
      <c r="AB37" s="165"/>
      <c r="AC37" s="165"/>
      <c r="AD37" s="165"/>
      <c r="AE37" s="165"/>
      <c r="AF37" s="162" t="s">
        <v>162</v>
      </c>
    </row>
    <row r="38" spans="1:32" x14ac:dyDescent="0.25">
      <c r="A38" s="156" t="s">
        <v>194</v>
      </c>
      <c r="B38" s="165"/>
      <c r="C38" s="162" t="s">
        <v>162</v>
      </c>
      <c r="D38" s="165"/>
      <c r="E38" s="162" t="s">
        <v>162</v>
      </c>
      <c r="F38" s="162" t="s">
        <v>162</v>
      </c>
      <c r="G38" s="162" t="s">
        <v>162</v>
      </c>
      <c r="H38" s="165"/>
      <c r="I38" s="166"/>
      <c r="J38" s="166"/>
      <c r="K38" s="167" t="s">
        <v>102</v>
      </c>
      <c r="L38" s="162" t="s">
        <v>162</v>
      </c>
      <c r="M38" s="165"/>
      <c r="N38" s="162" t="s">
        <v>162</v>
      </c>
      <c r="O38" s="162" t="s">
        <v>162</v>
      </c>
      <c r="P38" s="162" t="s">
        <v>162</v>
      </c>
      <c r="Q38" s="165"/>
      <c r="R38" s="165"/>
      <c r="S38" s="162" t="s">
        <v>162</v>
      </c>
      <c r="T38" s="165"/>
      <c r="U38" s="162" t="s">
        <v>162</v>
      </c>
      <c r="V38" s="165"/>
      <c r="W38" s="165"/>
      <c r="X38" s="165"/>
      <c r="Y38" s="165"/>
      <c r="Z38" s="162" t="s">
        <v>162</v>
      </c>
      <c r="AA38" s="162" t="s">
        <v>162</v>
      </c>
      <c r="AB38" s="165"/>
      <c r="AC38" s="165"/>
      <c r="AD38" s="165"/>
      <c r="AE38" s="162" t="s">
        <v>162</v>
      </c>
      <c r="AF38" s="162" t="s">
        <v>162</v>
      </c>
    </row>
    <row r="39" spans="1:32" x14ac:dyDescent="0.25">
      <c r="A39" s="156" t="s">
        <v>195</v>
      </c>
      <c r="B39" s="165"/>
      <c r="C39" s="162" t="s">
        <v>162</v>
      </c>
      <c r="D39" s="165"/>
      <c r="E39" s="162" t="s">
        <v>162</v>
      </c>
      <c r="F39" s="162" t="s">
        <v>162</v>
      </c>
      <c r="G39" s="162" t="s">
        <v>162</v>
      </c>
      <c r="H39" s="165"/>
      <c r="I39" s="166"/>
      <c r="J39" s="166"/>
      <c r="K39" s="167" t="s">
        <v>102</v>
      </c>
      <c r="L39" s="162" t="s">
        <v>162</v>
      </c>
      <c r="M39" s="165"/>
      <c r="N39" s="162" t="s">
        <v>162</v>
      </c>
      <c r="O39" s="162" t="s">
        <v>162</v>
      </c>
      <c r="P39" s="165"/>
      <c r="Q39" s="165"/>
      <c r="R39" s="165"/>
      <c r="S39" s="162" t="s">
        <v>162</v>
      </c>
      <c r="T39" s="165"/>
      <c r="U39" s="165"/>
      <c r="V39" s="165"/>
      <c r="W39" s="165"/>
      <c r="X39" s="162" t="s">
        <v>162</v>
      </c>
      <c r="Y39" s="165"/>
      <c r="Z39" s="162" t="s">
        <v>162</v>
      </c>
      <c r="AA39" s="165"/>
      <c r="AB39" s="165"/>
      <c r="AC39" s="162" t="s">
        <v>162</v>
      </c>
      <c r="AD39" s="165"/>
      <c r="AE39" s="165"/>
      <c r="AF39" s="162" t="s">
        <v>162</v>
      </c>
    </row>
    <row r="40" spans="1:32" x14ac:dyDescent="0.25">
      <c r="A40" s="156" t="s">
        <v>196</v>
      </c>
      <c r="B40" s="162" t="s">
        <v>162</v>
      </c>
      <c r="C40" s="165"/>
      <c r="D40" s="162" t="s">
        <v>162</v>
      </c>
      <c r="E40" s="165"/>
      <c r="F40" s="162" t="s">
        <v>162</v>
      </c>
      <c r="G40" s="165"/>
      <c r="H40" s="162" t="s">
        <v>162</v>
      </c>
      <c r="I40" s="162" t="s">
        <v>102</v>
      </c>
      <c r="J40" s="166"/>
      <c r="K40" s="165"/>
      <c r="L40" s="165"/>
      <c r="M40" s="162" t="s">
        <v>162</v>
      </c>
      <c r="N40" s="162" t="s">
        <v>162</v>
      </c>
      <c r="O40" s="162" t="s">
        <v>162</v>
      </c>
      <c r="P40" s="165"/>
      <c r="Q40" s="165"/>
      <c r="R40" s="162" t="s">
        <v>162</v>
      </c>
      <c r="S40" s="165"/>
      <c r="T40" s="165"/>
      <c r="U40" s="165"/>
      <c r="V40" s="165"/>
      <c r="W40" s="165"/>
      <c r="X40" s="162" t="s">
        <v>162</v>
      </c>
      <c r="Y40" s="162" t="s">
        <v>162</v>
      </c>
      <c r="Z40" s="165"/>
      <c r="AA40" s="165"/>
      <c r="AB40" s="165"/>
      <c r="AC40" s="165"/>
      <c r="AD40" s="165"/>
      <c r="AE40" s="165"/>
      <c r="AF40" s="162" t="s">
        <v>162</v>
      </c>
    </row>
    <row r="41" spans="1:32" x14ac:dyDescent="0.25">
      <c r="A41" s="156" t="s">
        <v>197</v>
      </c>
      <c r="B41" s="165"/>
      <c r="C41" s="162" t="s">
        <v>162</v>
      </c>
      <c r="D41" s="165"/>
      <c r="E41" s="162" t="s">
        <v>162</v>
      </c>
      <c r="F41" s="162" t="s">
        <v>162</v>
      </c>
      <c r="G41" s="162" t="s">
        <v>162</v>
      </c>
      <c r="H41" s="165"/>
      <c r="I41" s="166"/>
      <c r="J41" s="166"/>
      <c r="K41" s="167" t="s">
        <v>102</v>
      </c>
      <c r="L41" s="162" t="s">
        <v>162</v>
      </c>
      <c r="M41" s="165"/>
      <c r="N41" s="162" t="s">
        <v>162</v>
      </c>
      <c r="O41" s="165"/>
      <c r="P41" s="165"/>
      <c r="Q41" s="165"/>
      <c r="R41" s="165"/>
      <c r="S41" s="162" t="s">
        <v>162</v>
      </c>
      <c r="T41" s="165"/>
      <c r="U41" s="162" t="s">
        <v>162</v>
      </c>
      <c r="V41" s="165"/>
      <c r="W41" s="165"/>
      <c r="X41" s="165"/>
      <c r="Y41" s="165"/>
      <c r="Z41" s="162" t="s">
        <v>162</v>
      </c>
      <c r="AA41" s="162" t="s">
        <v>162</v>
      </c>
      <c r="AB41" s="165"/>
      <c r="AC41" s="162" t="s">
        <v>162</v>
      </c>
      <c r="AD41" s="165"/>
      <c r="AE41" s="162" t="s">
        <v>162</v>
      </c>
      <c r="AF41" s="162" t="s">
        <v>162</v>
      </c>
    </row>
    <row r="42" spans="1:32" x14ac:dyDescent="0.25">
      <c r="A42" s="156" t="s">
        <v>198</v>
      </c>
      <c r="B42" s="162" t="s">
        <v>162</v>
      </c>
      <c r="C42" s="165"/>
      <c r="D42" s="162" t="s">
        <v>162</v>
      </c>
      <c r="E42" s="165"/>
      <c r="F42" s="162" t="s">
        <v>162</v>
      </c>
      <c r="G42" s="165"/>
      <c r="H42" s="162" t="s">
        <v>162</v>
      </c>
      <c r="I42" s="162" t="s">
        <v>102</v>
      </c>
      <c r="J42" s="166"/>
      <c r="K42" s="165"/>
      <c r="L42" s="165"/>
      <c r="M42" s="162" t="s">
        <v>162</v>
      </c>
      <c r="N42" s="162" t="s">
        <v>162</v>
      </c>
      <c r="O42" s="162" t="s">
        <v>162</v>
      </c>
      <c r="P42" s="162" t="s">
        <v>162</v>
      </c>
      <c r="Q42" s="165"/>
      <c r="R42" s="162" t="s">
        <v>162</v>
      </c>
      <c r="S42" s="165"/>
      <c r="T42" s="165"/>
      <c r="U42" s="165"/>
      <c r="V42" s="165"/>
      <c r="W42" s="162" t="s">
        <v>162</v>
      </c>
      <c r="X42" s="162" t="s">
        <v>162</v>
      </c>
      <c r="Y42" s="162" t="s">
        <v>162</v>
      </c>
      <c r="Z42" s="165"/>
      <c r="AA42" s="165"/>
      <c r="AB42" s="165"/>
      <c r="AC42" s="165"/>
      <c r="AD42" s="165"/>
      <c r="AE42" s="165"/>
      <c r="AF42" s="162" t="s">
        <v>162</v>
      </c>
    </row>
    <row r="43" spans="1:32" x14ac:dyDescent="0.25">
      <c r="A43" s="156" t="s">
        <v>199</v>
      </c>
      <c r="B43" s="165"/>
      <c r="C43" s="162" t="s">
        <v>162</v>
      </c>
      <c r="D43" s="165"/>
      <c r="E43" s="162" t="s">
        <v>162</v>
      </c>
      <c r="F43" s="162" t="s">
        <v>162</v>
      </c>
      <c r="G43" s="162" t="s">
        <v>162</v>
      </c>
      <c r="H43" s="165"/>
      <c r="I43" s="166"/>
      <c r="J43" s="166"/>
      <c r="K43" s="167" t="s">
        <v>102</v>
      </c>
      <c r="L43" s="162" t="s">
        <v>162</v>
      </c>
      <c r="M43" s="165"/>
      <c r="N43" s="162" t="s">
        <v>162</v>
      </c>
      <c r="O43" s="162" t="s">
        <v>162</v>
      </c>
      <c r="P43" s="162" t="s">
        <v>162</v>
      </c>
      <c r="Q43" s="165"/>
      <c r="R43" s="165"/>
      <c r="S43" s="162" t="s">
        <v>162</v>
      </c>
      <c r="T43" s="165"/>
      <c r="U43" s="165"/>
      <c r="V43" s="165"/>
      <c r="W43" s="165"/>
      <c r="X43" s="165"/>
      <c r="Y43" s="165"/>
      <c r="Z43" s="162" t="s">
        <v>162</v>
      </c>
      <c r="AA43" s="165"/>
      <c r="AB43" s="165"/>
      <c r="AC43" s="165"/>
      <c r="AD43" s="165"/>
      <c r="AE43" s="165"/>
      <c r="AF43" s="162" t="s">
        <v>162</v>
      </c>
    </row>
    <row r="44" spans="1:32" x14ac:dyDescent="0.25">
      <c r="A44" s="156" t="s">
        <v>200</v>
      </c>
      <c r="B44" s="162" t="s">
        <v>162</v>
      </c>
      <c r="C44" s="165"/>
      <c r="D44" s="162" t="s">
        <v>162</v>
      </c>
      <c r="E44" s="165"/>
      <c r="F44" s="162" t="s">
        <v>162</v>
      </c>
      <c r="G44" s="165"/>
      <c r="H44" s="162" t="s">
        <v>162</v>
      </c>
      <c r="I44" s="162" t="s">
        <v>102</v>
      </c>
      <c r="J44" s="166"/>
      <c r="K44" s="165"/>
      <c r="L44" s="165"/>
      <c r="M44" s="162" t="s">
        <v>162</v>
      </c>
      <c r="N44" s="162" t="s">
        <v>162</v>
      </c>
      <c r="O44" s="162" t="s">
        <v>162</v>
      </c>
      <c r="P44" s="162" t="s">
        <v>162</v>
      </c>
      <c r="Q44" s="165"/>
      <c r="R44" s="162" t="s">
        <v>162</v>
      </c>
      <c r="S44" s="165"/>
      <c r="T44" s="165"/>
      <c r="U44" s="165"/>
      <c r="V44" s="165"/>
      <c r="W44" s="165"/>
      <c r="X44" s="165"/>
      <c r="Y44" s="162" t="s">
        <v>162</v>
      </c>
      <c r="Z44" s="165"/>
      <c r="AA44" s="165"/>
      <c r="AB44" s="165"/>
      <c r="AC44" s="165"/>
      <c r="AD44" s="165"/>
      <c r="AE44" s="165"/>
      <c r="AF44" s="162" t="s">
        <v>162</v>
      </c>
    </row>
    <row r="45" spans="1:32" x14ac:dyDescent="0.25">
      <c r="A45" s="156" t="s">
        <v>201</v>
      </c>
      <c r="B45" s="162" t="s">
        <v>162</v>
      </c>
      <c r="C45" s="165"/>
      <c r="D45" s="162" t="s">
        <v>162</v>
      </c>
      <c r="E45" s="165"/>
      <c r="F45" s="162" t="s">
        <v>162</v>
      </c>
      <c r="G45" s="162" t="s">
        <v>162</v>
      </c>
      <c r="H45" s="165"/>
      <c r="I45" s="166"/>
      <c r="J45" s="162" t="s">
        <v>102</v>
      </c>
      <c r="K45" s="165"/>
      <c r="L45" s="165"/>
      <c r="M45" s="162" t="s">
        <v>162</v>
      </c>
      <c r="N45" s="162" t="s">
        <v>162</v>
      </c>
      <c r="O45" s="162" t="s">
        <v>162</v>
      </c>
      <c r="P45" s="165"/>
      <c r="Q45" s="165"/>
      <c r="R45" s="162" t="s">
        <v>162</v>
      </c>
      <c r="S45" s="165"/>
      <c r="T45" s="165"/>
      <c r="U45" s="162" t="s">
        <v>162</v>
      </c>
      <c r="V45" s="165"/>
      <c r="W45" s="165"/>
      <c r="X45" s="165"/>
      <c r="Y45" s="162" t="s">
        <v>162</v>
      </c>
      <c r="Z45" s="165"/>
      <c r="AA45" s="165"/>
      <c r="AB45" s="165"/>
      <c r="AC45" s="165"/>
      <c r="AD45" s="162" t="s">
        <v>162</v>
      </c>
      <c r="AE45" s="162" t="s">
        <v>162</v>
      </c>
      <c r="AF45" s="162" t="s">
        <v>162</v>
      </c>
    </row>
    <row r="46" spans="1:32" x14ac:dyDescent="0.25">
      <c r="A46" s="156" t="s">
        <v>202</v>
      </c>
      <c r="B46" s="162" t="s">
        <v>162</v>
      </c>
      <c r="C46" s="165"/>
      <c r="D46" s="162" t="s">
        <v>162</v>
      </c>
      <c r="E46" s="165"/>
      <c r="F46" s="162" t="s">
        <v>162</v>
      </c>
      <c r="G46" s="162" t="s">
        <v>162</v>
      </c>
      <c r="H46" s="165"/>
      <c r="I46" s="162" t="s">
        <v>102</v>
      </c>
      <c r="J46" s="166"/>
      <c r="K46" s="165"/>
      <c r="L46" s="165"/>
      <c r="M46" s="162" t="s">
        <v>162</v>
      </c>
      <c r="N46" s="162" t="s">
        <v>162</v>
      </c>
      <c r="O46" s="165"/>
      <c r="P46" s="165"/>
      <c r="Q46" s="162" t="s">
        <v>162</v>
      </c>
      <c r="R46" s="165"/>
      <c r="S46" s="165"/>
      <c r="T46" s="162" t="s">
        <v>162</v>
      </c>
      <c r="U46" s="165"/>
      <c r="V46" s="165"/>
      <c r="W46" s="165"/>
      <c r="X46" s="165"/>
      <c r="Y46" s="162" t="s">
        <v>162</v>
      </c>
      <c r="Z46" s="165"/>
      <c r="AA46" s="165"/>
      <c r="AB46" s="165"/>
      <c r="AC46" s="165"/>
      <c r="AD46" s="165"/>
      <c r="AE46" s="162" t="s">
        <v>162</v>
      </c>
      <c r="AF46" s="162" t="s">
        <v>162</v>
      </c>
    </row>
    <row r="47" spans="1:32" x14ac:dyDescent="0.25">
      <c r="A47" s="156" t="s">
        <v>203</v>
      </c>
      <c r="B47" s="162" t="s">
        <v>162</v>
      </c>
      <c r="C47" s="165"/>
      <c r="D47" s="162" t="s">
        <v>162</v>
      </c>
      <c r="E47" s="165"/>
      <c r="F47" s="162"/>
      <c r="G47" s="162" t="s">
        <v>162</v>
      </c>
      <c r="H47" s="165"/>
      <c r="I47" s="162" t="s">
        <v>102</v>
      </c>
      <c r="J47" s="166"/>
      <c r="K47" s="165"/>
      <c r="L47" s="165"/>
      <c r="M47" s="162" t="s">
        <v>162</v>
      </c>
      <c r="N47" s="162" t="s">
        <v>162</v>
      </c>
      <c r="O47" s="165"/>
      <c r="P47" s="165"/>
      <c r="Q47" s="162" t="s">
        <v>162</v>
      </c>
      <c r="R47" s="165"/>
      <c r="S47" s="165"/>
      <c r="T47" s="162" t="s">
        <v>162</v>
      </c>
      <c r="U47" s="165"/>
      <c r="V47" s="165"/>
      <c r="W47" s="165"/>
      <c r="X47" s="165"/>
      <c r="Y47" s="162" t="s">
        <v>162</v>
      </c>
      <c r="Z47" s="165"/>
      <c r="AA47" s="162" t="s">
        <v>162</v>
      </c>
      <c r="AB47" s="162" t="s">
        <v>162</v>
      </c>
      <c r="AC47" s="165"/>
      <c r="AD47" s="165"/>
      <c r="AE47" s="162" t="s">
        <v>162</v>
      </c>
      <c r="AF47" s="162" t="s">
        <v>162</v>
      </c>
    </row>
    <row r="48" spans="1:32" x14ac:dyDescent="0.25">
      <c r="A48" s="156" t="s">
        <v>204</v>
      </c>
      <c r="B48" s="162" t="s">
        <v>162</v>
      </c>
      <c r="C48" s="165"/>
      <c r="D48" s="162" t="s">
        <v>162</v>
      </c>
      <c r="E48" s="165"/>
      <c r="F48" s="162" t="s">
        <v>162</v>
      </c>
      <c r="G48" s="162" t="s">
        <v>162</v>
      </c>
      <c r="H48" s="165"/>
      <c r="I48" s="162" t="s">
        <v>102</v>
      </c>
      <c r="J48" s="166"/>
      <c r="K48" s="165"/>
      <c r="L48" s="165"/>
      <c r="M48" s="162" t="s">
        <v>162</v>
      </c>
      <c r="N48" s="162" t="s">
        <v>162</v>
      </c>
      <c r="O48" s="165"/>
      <c r="P48" s="165"/>
      <c r="Q48" s="162" t="s">
        <v>162</v>
      </c>
      <c r="R48" s="165"/>
      <c r="S48" s="165"/>
      <c r="T48" s="162" t="s">
        <v>162</v>
      </c>
      <c r="U48" s="165"/>
      <c r="V48" s="165"/>
      <c r="W48" s="165"/>
      <c r="X48" s="165"/>
      <c r="Y48" s="162" t="s">
        <v>162</v>
      </c>
      <c r="Z48" s="165"/>
      <c r="AA48" s="162" t="s">
        <v>162</v>
      </c>
      <c r="AB48" s="162" t="s">
        <v>162</v>
      </c>
      <c r="AC48" s="165"/>
      <c r="AD48" s="162" t="s">
        <v>162</v>
      </c>
      <c r="AE48" s="162" t="s">
        <v>162</v>
      </c>
      <c r="AF48" s="162" t="s">
        <v>162</v>
      </c>
    </row>
    <row r="49" spans="1:32" x14ac:dyDescent="0.25">
      <c r="A49" s="156" t="s">
        <v>205</v>
      </c>
      <c r="B49" s="162" t="s">
        <v>162</v>
      </c>
      <c r="C49" s="165"/>
      <c r="D49" s="162" t="s">
        <v>162</v>
      </c>
      <c r="E49" s="165"/>
      <c r="F49" s="162" t="s">
        <v>162</v>
      </c>
      <c r="G49" s="162" t="s">
        <v>162</v>
      </c>
      <c r="H49" s="165"/>
      <c r="I49" s="166"/>
      <c r="J49" s="162" t="s">
        <v>102</v>
      </c>
      <c r="K49" s="165"/>
      <c r="L49" s="165"/>
      <c r="M49" s="162" t="s">
        <v>162</v>
      </c>
      <c r="N49" s="162" t="s">
        <v>162</v>
      </c>
      <c r="O49" s="162" t="s">
        <v>162</v>
      </c>
      <c r="P49" s="165"/>
      <c r="Q49" s="165"/>
      <c r="R49" s="162" t="s">
        <v>162</v>
      </c>
      <c r="S49" s="165"/>
      <c r="T49" s="165"/>
      <c r="U49" s="165"/>
      <c r="V49" s="165"/>
      <c r="W49" s="162" t="s">
        <v>162</v>
      </c>
      <c r="X49" s="162" t="s">
        <v>162</v>
      </c>
      <c r="Y49" s="162" t="s">
        <v>162</v>
      </c>
      <c r="Z49" s="165"/>
      <c r="AA49" s="165"/>
      <c r="AB49" s="165"/>
      <c r="AC49" s="165"/>
      <c r="AD49" s="165"/>
      <c r="AE49" s="165"/>
      <c r="AF49" s="162" t="s">
        <v>162</v>
      </c>
    </row>
    <row r="50" spans="1:32" x14ac:dyDescent="0.25">
      <c r="A50" s="156" t="s">
        <v>206</v>
      </c>
      <c r="B50" s="162" t="s">
        <v>162</v>
      </c>
      <c r="C50" s="165"/>
      <c r="D50" s="162" t="s">
        <v>162</v>
      </c>
      <c r="E50" s="165"/>
      <c r="F50" s="162" t="s">
        <v>162</v>
      </c>
      <c r="G50" s="162" t="s">
        <v>162</v>
      </c>
      <c r="H50" s="165"/>
      <c r="I50" s="162" t="s">
        <v>102</v>
      </c>
      <c r="J50" s="166"/>
      <c r="K50" s="165"/>
      <c r="L50" s="165"/>
      <c r="M50" s="162" t="s">
        <v>162</v>
      </c>
      <c r="N50" s="162" t="s">
        <v>162</v>
      </c>
      <c r="O50" s="162" t="s">
        <v>162</v>
      </c>
      <c r="P50" s="162" t="s">
        <v>162</v>
      </c>
      <c r="Q50" s="165"/>
      <c r="R50" s="162" t="s">
        <v>162</v>
      </c>
      <c r="S50" s="165"/>
      <c r="T50" s="165"/>
      <c r="U50" s="162" t="s">
        <v>162</v>
      </c>
      <c r="V50" s="165"/>
      <c r="W50" s="165"/>
      <c r="X50" s="162" t="s">
        <v>162</v>
      </c>
      <c r="Y50" s="162" t="s">
        <v>162</v>
      </c>
      <c r="Z50" s="165"/>
      <c r="AA50" s="165"/>
      <c r="AB50" s="165"/>
      <c r="AC50" s="165"/>
      <c r="AD50" s="162" t="s">
        <v>162</v>
      </c>
      <c r="AE50" s="162" t="s">
        <v>162</v>
      </c>
      <c r="AF50" s="162" t="s">
        <v>162</v>
      </c>
    </row>
    <row r="51" spans="1:32" x14ac:dyDescent="0.25">
      <c r="A51" s="156" t="s">
        <v>207</v>
      </c>
      <c r="B51" s="165"/>
      <c r="C51" s="162" t="s">
        <v>162</v>
      </c>
      <c r="D51" s="165"/>
      <c r="E51" s="162" t="s">
        <v>162</v>
      </c>
      <c r="F51" s="162" t="s">
        <v>162</v>
      </c>
      <c r="G51" s="162" t="s">
        <v>162</v>
      </c>
      <c r="H51" s="165"/>
      <c r="I51" s="166"/>
      <c r="J51" s="166"/>
      <c r="K51" s="167" t="s">
        <v>102</v>
      </c>
      <c r="L51" s="162" t="s">
        <v>162</v>
      </c>
      <c r="M51" s="165"/>
      <c r="N51" s="162" t="s">
        <v>162</v>
      </c>
      <c r="O51" s="162" t="s">
        <v>162</v>
      </c>
      <c r="P51" s="165"/>
      <c r="Q51" s="165"/>
      <c r="R51" s="165"/>
      <c r="S51" s="162" t="s">
        <v>162</v>
      </c>
      <c r="T51" s="165"/>
      <c r="U51" s="165"/>
      <c r="V51" s="165"/>
      <c r="W51" s="165"/>
      <c r="X51" s="165"/>
      <c r="Y51" s="165"/>
      <c r="Z51" s="162" t="s">
        <v>162</v>
      </c>
      <c r="AA51" s="165"/>
      <c r="AB51" s="165"/>
      <c r="AC51" s="162" t="s">
        <v>162</v>
      </c>
      <c r="AD51" s="165"/>
      <c r="AE51" s="165"/>
      <c r="AF51" s="162" t="s">
        <v>162</v>
      </c>
    </row>
    <row r="52" spans="1:32" x14ac:dyDescent="0.25">
      <c r="A52" s="156" t="s">
        <v>208</v>
      </c>
      <c r="B52" s="162" t="s">
        <v>162</v>
      </c>
      <c r="C52" s="165"/>
      <c r="D52" s="162" t="s">
        <v>162</v>
      </c>
      <c r="E52" s="165"/>
      <c r="F52" s="162" t="s">
        <v>162</v>
      </c>
      <c r="G52" s="162" t="s">
        <v>162</v>
      </c>
      <c r="H52" s="165"/>
      <c r="I52" s="166"/>
      <c r="J52" s="162" t="s">
        <v>102</v>
      </c>
      <c r="K52" s="165"/>
      <c r="L52" s="165"/>
      <c r="M52" s="162" t="s">
        <v>162</v>
      </c>
      <c r="N52" s="162" t="s">
        <v>162</v>
      </c>
      <c r="O52" s="162" t="s">
        <v>162</v>
      </c>
      <c r="P52" s="165"/>
      <c r="Q52" s="165"/>
      <c r="R52" s="162" t="s">
        <v>162</v>
      </c>
      <c r="S52" s="165"/>
      <c r="T52" s="165"/>
      <c r="U52" s="165"/>
      <c r="V52" s="165"/>
      <c r="W52" s="162" t="s">
        <v>162</v>
      </c>
      <c r="X52" s="162" t="s">
        <v>162</v>
      </c>
      <c r="Y52" s="162" t="s">
        <v>162</v>
      </c>
      <c r="Z52" s="165"/>
      <c r="AA52" s="165"/>
      <c r="AB52" s="165"/>
      <c r="AC52" s="165"/>
      <c r="AD52" s="165"/>
      <c r="AE52" s="165"/>
      <c r="AF52" s="162" t="s">
        <v>162</v>
      </c>
    </row>
    <row r="53" spans="1:32" x14ac:dyDescent="0.25">
      <c r="A53" s="156" t="s">
        <v>209</v>
      </c>
      <c r="B53" s="165"/>
      <c r="C53" s="162" t="s">
        <v>162</v>
      </c>
      <c r="D53" s="165"/>
      <c r="E53" s="162" t="s">
        <v>162</v>
      </c>
      <c r="F53" s="162" t="s">
        <v>162</v>
      </c>
      <c r="G53" s="162" t="s">
        <v>162</v>
      </c>
      <c r="H53" s="165"/>
      <c r="I53" s="166"/>
      <c r="J53" s="166"/>
      <c r="K53" s="167" t="s">
        <v>102</v>
      </c>
      <c r="L53" s="162" t="s">
        <v>162</v>
      </c>
      <c r="M53" s="165"/>
      <c r="N53" s="162" t="s">
        <v>162</v>
      </c>
      <c r="O53" s="162" t="s">
        <v>162</v>
      </c>
      <c r="P53" s="165"/>
      <c r="Q53" s="165"/>
      <c r="R53" s="165"/>
      <c r="S53" s="162" t="s">
        <v>162</v>
      </c>
      <c r="T53" s="165"/>
      <c r="U53" s="165"/>
      <c r="V53" s="165"/>
      <c r="W53" s="162" t="s">
        <v>162</v>
      </c>
      <c r="X53" s="162" t="s">
        <v>162</v>
      </c>
      <c r="Y53" s="165"/>
      <c r="Z53" s="162" t="s">
        <v>162</v>
      </c>
      <c r="AA53" s="165"/>
      <c r="AB53" s="165"/>
      <c r="AC53" s="165"/>
      <c r="AD53" s="165"/>
      <c r="AE53" s="165"/>
      <c r="AF53" s="162" t="s">
        <v>162</v>
      </c>
    </row>
    <row r="54" spans="1:32" x14ac:dyDescent="0.25">
      <c r="A54" s="156" t="s">
        <v>210</v>
      </c>
      <c r="B54" s="165"/>
      <c r="C54" s="162" t="s">
        <v>162</v>
      </c>
      <c r="D54" s="165"/>
      <c r="E54" s="162" t="s">
        <v>162</v>
      </c>
      <c r="F54" s="162" t="s">
        <v>162</v>
      </c>
      <c r="G54" s="162" t="s">
        <v>162</v>
      </c>
      <c r="H54" s="165"/>
      <c r="I54" s="166"/>
      <c r="J54" s="162" t="s">
        <v>102</v>
      </c>
      <c r="K54" s="165"/>
      <c r="L54" s="162" t="s">
        <v>162</v>
      </c>
      <c r="M54" s="165"/>
      <c r="N54" s="162" t="s">
        <v>162</v>
      </c>
      <c r="O54" s="162" t="s">
        <v>162</v>
      </c>
      <c r="P54" s="162" t="s">
        <v>162</v>
      </c>
      <c r="Q54" s="165"/>
      <c r="R54" s="165"/>
      <c r="S54" s="162" t="s">
        <v>162</v>
      </c>
      <c r="T54" s="165"/>
      <c r="U54" s="162" t="s">
        <v>162</v>
      </c>
      <c r="V54" s="165"/>
      <c r="W54" s="165"/>
      <c r="X54" s="165"/>
      <c r="Y54" s="165"/>
      <c r="Z54" s="162" t="s">
        <v>162</v>
      </c>
      <c r="AA54" s="162" t="s">
        <v>162</v>
      </c>
      <c r="AB54" s="162" t="s">
        <v>162</v>
      </c>
      <c r="AC54" s="165"/>
      <c r="AD54" s="165"/>
      <c r="AE54" s="162" t="s">
        <v>162</v>
      </c>
      <c r="AF54" s="162" t="s">
        <v>162</v>
      </c>
    </row>
    <row r="55" spans="1:32" x14ac:dyDescent="0.25">
      <c r="A55" s="156" t="s">
        <v>211</v>
      </c>
      <c r="B55" s="162" t="s">
        <v>162</v>
      </c>
      <c r="C55" s="165"/>
      <c r="D55" s="162" t="s">
        <v>162</v>
      </c>
      <c r="E55" s="165"/>
      <c r="F55" s="162" t="s">
        <v>162</v>
      </c>
      <c r="G55" s="162" t="s">
        <v>162</v>
      </c>
      <c r="H55" s="165"/>
      <c r="I55" s="166"/>
      <c r="J55" s="162" t="s">
        <v>102</v>
      </c>
      <c r="K55" s="165"/>
      <c r="L55" s="165"/>
      <c r="M55" s="162" t="s">
        <v>162</v>
      </c>
      <c r="N55" s="162" t="s">
        <v>162</v>
      </c>
      <c r="O55" s="162" t="s">
        <v>162</v>
      </c>
      <c r="P55" s="162" t="s">
        <v>162</v>
      </c>
      <c r="Q55" s="165"/>
      <c r="R55" s="162" t="s">
        <v>162</v>
      </c>
      <c r="S55" s="165"/>
      <c r="T55" s="165"/>
      <c r="U55" s="162" t="s">
        <v>162</v>
      </c>
      <c r="V55" s="165"/>
      <c r="W55" s="165"/>
      <c r="X55" s="165"/>
      <c r="Y55" s="162" t="s">
        <v>162</v>
      </c>
      <c r="Z55" s="165"/>
      <c r="AA55" s="165"/>
      <c r="AB55" s="165"/>
      <c r="AC55" s="165"/>
      <c r="AD55" s="165"/>
      <c r="AE55" s="165"/>
      <c r="AF55" s="162" t="s">
        <v>162</v>
      </c>
    </row>
    <row r="56" spans="1:32" x14ac:dyDescent="0.25">
      <c r="A56" s="157" t="s">
        <v>212</v>
      </c>
      <c r="B56" s="165"/>
      <c r="C56" s="162" t="s">
        <v>162</v>
      </c>
      <c r="D56" s="165"/>
      <c r="E56" s="162" t="s">
        <v>162</v>
      </c>
      <c r="F56" s="162" t="s">
        <v>162</v>
      </c>
      <c r="G56" s="162" t="s">
        <v>102</v>
      </c>
      <c r="H56" s="165"/>
      <c r="I56" s="166"/>
      <c r="J56" s="162" t="s">
        <v>102</v>
      </c>
      <c r="K56" s="165"/>
      <c r="L56" s="162" t="s">
        <v>162</v>
      </c>
      <c r="M56" s="165"/>
      <c r="N56" s="162" t="s">
        <v>162</v>
      </c>
      <c r="O56" s="162" t="s">
        <v>162</v>
      </c>
      <c r="P56" s="162" t="s">
        <v>162</v>
      </c>
      <c r="Q56" s="165"/>
      <c r="R56" s="165"/>
      <c r="S56" s="162" t="s">
        <v>162</v>
      </c>
      <c r="T56" s="165"/>
      <c r="U56" s="162" t="s">
        <v>162</v>
      </c>
      <c r="V56" s="162" t="s">
        <v>162</v>
      </c>
      <c r="W56" s="165"/>
      <c r="X56" s="165"/>
      <c r="Y56" s="165"/>
      <c r="Z56" s="162" t="s">
        <v>162</v>
      </c>
      <c r="AA56" s="162" t="s">
        <v>162</v>
      </c>
      <c r="AB56" s="162" t="s">
        <v>162</v>
      </c>
      <c r="AC56" s="165"/>
      <c r="AD56" s="165"/>
      <c r="AE56" s="162" t="s">
        <v>162</v>
      </c>
      <c r="AF56" s="162" t="s">
        <v>162</v>
      </c>
    </row>
    <row r="57" spans="1:32" x14ac:dyDescent="0.25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</row>
    <row r="58" spans="1:32" x14ac:dyDescent="0.25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</row>
  </sheetData>
  <sheetProtection algorithmName="SHA-512" hashValue="suy5jsDgPR5IDx2n4VHqHlRMVBp/mDiv5ZldJaXdH3+GFKqYrfiq0hGzNkLWpFnOte7h6s4yCKYH0/NMtugF+A==" saltValue="7jFKUruK1eff9uyOrkSH8w==" spinCount="100000" sheet="1" objects="1" scenarios="1"/>
  <mergeCells count="14">
    <mergeCell ref="A58:R58"/>
    <mergeCell ref="A1:R1"/>
    <mergeCell ref="A2:A3"/>
    <mergeCell ref="B2:C2"/>
    <mergeCell ref="D2:E2"/>
    <mergeCell ref="G2:H2"/>
    <mergeCell ref="I2:K2"/>
    <mergeCell ref="L2:M2"/>
    <mergeCell ref="Q2:S2"/>
    <mergeCell ref="T2:U2"/>
    <mergeCell ref="V2:W2"/>
    <mergeCell ref="Y2:Z2"/>
    <mergeCell ref="AB2:AC2"/>
    <mergeCell ref="A57:R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Prevented Planting Analysis</vt:lpstr>
      <vt:lpstr>Final Planting Dates</vt:lpstr>
      <vt:lpstr>Buyup</vt:lpstr>
      <vt:lpstr>Crops</vt:lpstr>
      <vt:lpstr>Policy</vt:lpstr>
      <vt:lpstr>'Prevented Planting Analysis'!Print_Area</vt:lpstr>
      <vt:lpstr>'Prevented Planting Analysis'!Print_Titles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andrew.swenson</dc:creator>
  <cp:lastModifiedBy>Haugen, Ronald</cp:lastModifiedBy>
  <cp:lastPrinted>2022-05-11T20:41:56Z</cp:lastPrinted>
  <dcterms:created xsi:type="dcterms:W3CDTF">2011-05-26T21:54:13Z</dcterms:created>
  <dcterms:modified xsi:type="dcterms:W3CDTF">2026-05-26T18:31:24Z</dcterms:modified>
</cp:coreProperties>
</file>