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Chair Documents\Curriculums and Programs\Curriculum Guides\CpE\"/>
    </mc:Choice>
  </mc:AlternateContent>
  <xr:revisionPtr revIDLastSave="0" documentId="13_ncr:1_{F4F5CA60-2A45-4506-ABBE-F80F9D4D14D2}" xr6:coauthVersionLast="36" xr6:coauthVersionMax="47" xr10:uidLastSave="{00000000-0000-0000-0000-000000000000}"/>
  <bookViews>
    <workbookView xWindow="0" yWindow="0" windowWidth="19200" windowHeight="8150" xr2:uid="{00000000-000D-0000-FFFF-FFFF00000000}"/>
  </bookViews>
  <sheets>
    <sheet name="CpE" sheetId="1" r:id="rId1"/>
    <sheet name="CpE Flowchart" sheetId="4" r:id="rId2"/>
    <sheet name="CpE Tech Electives" sheetId="3" r:id="rId3"/>
  </sheets>
  <definedNames>
    <definedName name="_xlnm.Print_Area" localSheetId="0">CpE!$A$1:$Q$32,CpE!$A$34:$Q$68</definedName>
    <definedName name="_xlnm.Print_Area" localSheetId="1">'CpE Flowchart'!$A$1:$L$56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20" i="1"/>
  <c r="M20" i="1"/>
  <c r="E26" i="1"/>
  <c r="M26" i="1"/>
  <c r="E32" i="1"/>
  <c r="M32" i="1"/>
  <c r="M14" i="1"/>
  <c r="O10" i="1" l="1"/>
  <c r="P10" i="1" s="1"/>
  <c r="O9" i="1"/>
  <c r="P9" i="1" s="1"/>
  <c r="O8" i="1"/>
  <c r="P8" i="1" s="1"/>
  <c r="O11" i="1"/>
  <c r="P11" i="1" s="1"/>
  <c r="O13" i="1"/>
  <c r="P13" i="1" s="1"/>
  <c r="O14" i="1"/>
  <c r="O18" i="1"/>
  <c r="P18" i="1" s="1"/>
  <c r="O17" i="1"/>
  <c r="P17" i="1" s="1"/>
  <c r="O16" i="1"/>
  <c r="P16" i="1" s="1"/>
  <c r="O19" i="1"/>
  <c r="P19" i="1" s="1"/>
  <c r="O15" i="1"/>
  <c r="P15" i="1" s="1"/>
  <c r="O20" i="1"/>
  <c r="O21" i="1"/>
  <c r="P21" i="1" s="1"/>
  <c r="O23" i="1"/>
  <c r="P23" i="1" s="1"/>
  <c r="O24" i="1"/>
  <c r="P24" i="1" s="1"/>
  <c r="O22" i="1"/>
  <c r="P22" i="1" s="1"/>
  <c r="G21" i="1"/>
  <c r="H21" i="1" s="1"/>
  <c r="O26" i="1"/>
  <c r="O27" i="1"/>
  <c r="P27" i="1" s="1"/>
  <c r="O28" i="1"/>
  <c r="P28" i="1" s="1"/>
  <c r="O30" i="1"/>
  <c r="P30" i="1" s="1"/>
  <c r="O31" i="1"/>
  <c r="P31" i="1" s="1"/>
  <c r="O25" i="1"/>
  <c r="P25" i="1" s="1"/>
  <c r="O12" i="1"/>
  <c r="P12" i="1" s="1"/>
  <c r="G8" i="1"/>
  <c r="H8" i="1" s="1"/>
  <c r="G10" i="1"/>
  <c r="H10" i="1" s="1"/>
  <c r="G9" i="1"/>
  <c r="H9" i="1" s="1"/>
  <c r="G11" i="1"/>
  <c r="H11" i="1" s="1"/>
  <c r="G13" i="1"/>
  <c r="G14" i="1"/>
  <c r="G18" i="1"/>
  <c r="G16" i="1"/>
  <c r="H16" i="1" s="1"/>
  <c r="G15" i="1"/>
  <c r="G17" i="1"/>
  <c r="H17" i="1" s="1"/>
  <c r="G19" i="1"/>
  <c r="G20" i="1"/>
  <c r="G24" i="1"/>
  <c r="H24" i="1" s="1"/>
  <c r="G25" i="1"/>
  <c r="H25" i="1" s="1"/>
  <c r="G22" i="1"/>
  <c r="H22" i="1" s="1"/>
  <c r="G23" i="1"/>
  <c r="H23" i="1" s="1"/>
  <c r="G30" i="1"/>
  <c r="H30" i="1" s="1"/>
  <c r="G26" i="1"/>
  <c r="G27" i="1"/>
  <c r="H27" i="1" s="1"/>
  <c r="G28" i="1"/>
  <c r="H28" i="1" s="1"/>
  <c r="G29" i="1"/>
  <c r="H29" i="1" s="1"/>
  <c r="O29" i="1"/>
  <c r="P29" i="1" s="1"/>
  <c r="G31" i="1"/>
  <c r="H31" i="1" s="1"/>
  <c r="X7" i="1"/>
  <c r="Y7" i="1" s="1"/>
  <c r="G36" i="1" l="1"/>
  <c r="H36" i="1" s="1"/>
  <c r="G37" i="1"/>
  <c r="H37" i="1" s="1"/>
  <c r="G38" i="1"/>
  <c r="H38" i="1" s="1"/>
  <c r="G35" i="1"/>
  <c r="H35" i="1" s="1"/>
  <c r="H39" i="1" l="1"/>
  <c r="E41" i="1" l="1"/>
  <c r="P14" i="1" l="1"/>
  <c r="H20" i="1"/>
  <c r="P32" i="1"/>
  <c r="P26" i="1"/>
  <c r="H32" i="1"/>
  <c r="H14" i="1"/>
  <c r="P20" i="1"/>
  <c r="H26" i="1"/>
  <c r="Z32" i="1" l="1"/>
  <c r="E43" i="1" s="1"/>
  <c r="E39" i="1"/>
  <c r="E40" i="1" l="1"/>
</calcChain>
</file>

<file path=xl/sharedStrings.xml><?xml version="1.0" encoding="utf-8"?>
<sst xmlns="http://schemas.openxmlformats.org/spreadsheetml/2006/main" count="285" uniqueCount="225">
  <si>
    <t>COMPUTER ENGINEERING ~ NORTH DAKOTA STATE UNIVERSITY</t>
  </si>
  <si>
    <t>Student:</t>
  </si>
  <si>
    <t>Student ID#:</t>
  </si>
  <si>
    <t>Fall</t>
  </si>
  <si>
    <t>Spring</t>
  </si>
  <si>
    <t>Course</t>
  </si>
  <si>
    <t>Crs</t>
  </si>
  <si>
    <t>Grade</t>
  </si>
  <si>
    <t>Gen Ed</t>
  </si>
  <si>
    <r>
      <t xml:space="preserve">Freshman  </t>
    </r>
    <r>
      <rPr>
        <sz val="10"/>
        <rFont val="Calibri"/>
        <family val="2"/>
        <scheme val="minor"/>
      </rPr>
      <t>(&lt;27 crs)</t>
    </r>
  </si>
  <si>
    <t>Extra Courses</t>
  </si>
  <si>
    <r>
      <t xml:space="preserve">Junior  </t>
    </r>
    <r>
      <rPr>
        <sz val="10"/>
        <rFont val="Calibri"/>
        <family val="2"/>
        <scheme val="minor"/>
      </rPr>
      <t>(60 - 89 crs)</t>
    </r>
  </si>
  <si>
    <t>Required Credits to Graduate</t>
  </si>
  <si>
    <t>Total Credits Earned</t>
  </si>
  <si>
    <t>GPA</t>
  </si>
  <si>
    <t xml:space="preserve"> </t>
  </si>
  <si>
    <t>C</t>
  </si>
  <si>
    <t>D/G</t>
  </si>
  <si>
    <t>CSCI 336</t>
  </si>
  <si>
    <t>CSCI 366</t>
  </si>
  <si>
    <t>Files for D-Base Systems</t>
  </si>
  <si>
    <t>CSCI 372</t>
  </si>
  <si>
    <t>Comparative Languages</t>
  </si>
  <si>
    <t>ECE 321</t>
  </si>
  <si>
    <t>ECE 351</t>
  </si>
  <si>
    <t>ECE 494</t>
  </si>
  <si>
    <t>ECE 496</t>
  </si>
  <si>
    <t>ENGR 310</t>
  </si>
  <si>
    <t>PHYS 252</t>
  </si>
  <si>
    <t>IME 440</t>
  </si>
  <si>
    <t>Engineering Economy</t>
  </si>
  <si>
    <t>IME 456</t>
  </si>
  <si>
    <t>Program &amp; Project Management</t>
  </si>
  <si>
    <t>IME 460</t>
  </si>
  <si>
    <t>Evaluation of Engineering Data</t>
  </si>
  <si>
    <t>IME 470</t>
  </si>
  <si>
    <t>Operations Research I</t>
  </si>
  <si>
    <t>A/C</t>
  </si>
  <si>
    <t>B/A</t>
  </si>
  <si>
    <t>B/B</t>
  </si>
  <si>
    <t>CHEM</t>
  </si>
  <si>
    <t>General Chemistry I</t>
  </si>
  <si>
    <t>S</t>
  </si>
  <si>
    <t>MATH</t>
  </si>
  <si>
    <t>Calculus I</t>
  </si>
  <si>
    <t>R</t>
  </si>
  <si>
    <t>ECE</t>
  </si>
  <si>
    <t>Introduction to ECE</t>
  </si>
  <si>
    <t>ENGL</t>
  </si>
  <si>
    <t>College Composition I</t>
  </si>
  <si>
    <t>Gen Ed Elective</t>
  </si>
  <si>
    <t>A/B/D/G</t>
  </si>
  <si>
    <t>Wellness</t>
  </si>
  <si>
    <t>W</t>
  </si>
  <si>
    <t xml:space="preserve">Wellness options </t>
  </si>
  <si>
    <t>CSCI</t>
  </si>
  <si>
    <t>Calculus II</t>
  </si>
  <si>
    <t>Computer Science I</t>
  </si>
  <si>
    <t>Computer Science II</t>
  </si>
  <si>
    <t>College Composition II</t>
  </si>
  <si>
    <t>Calculus III (w/ vectors)</t>
  </si>
  <si>
    <t>EE</t>
  </si>
  <si>
    <t>Circuit Analysis I w/ Lab</t>
  </si>
  <si>
    <t>Basic Linear Algebra</t>
  </si>
  <si>
    <t>See NDSU Bulletin</t>
  </si>
  <si>
    <t>Intro to Differential Equations</t>
  </si>
  <si>
    <t>Comp/Org with Lab</t>
  </si>
  <si>
    <t>Discrete Math</t>
  </si>
  <si>
    <t>PHYS</t>
  </si>
  <si>
    <t>University Physics 1</t>
  </si>
  <si>
    <t>COMM</t>
  </si>
  <si>
    <t>Fund of Public Speaking</t>
  </si>
  <si>
    <t>Electronics I with Lab</t>
  </si>
  <si>
    <t>Science Lab</t>
  </si>
  <si>
    <t>CHEM 121L or PHYS 251L</t>
  </si>
  <si>
    <t>L</t>
  </si>
  <si>
    <t>Signals &amp; Systems</t>
  </si>
  <si>
    <t>Random Processes</t>
  </si>
  <si>
    <t>Digital Design I with Lab</t>
  </si>
  <si>
    <t>Digital Design II</t>
  </si>
  <si>
    <t>CpE Core</t>
  </si>
  <si>
    <t>Embedded Systems</t>
  </si>
  <si>
    <t>Design II (capstone)</t>
  </si>
  <si>
    <t>Design I (capstone)</t>
  </si>
  <si>
    <t>Upper Level English</t>
  </si>
  <si>
    <t>ENGL 320, 321, 324, or 459</t>
  </si>
  <si>
    <t>Circuit Analysis II w/ Lab</t>
  </si>
  <si>
    <t>Design III (capstone)</t>
  </si>
  <si>
    <t>ECE Elective</t>
  </si>
  <si>
    <t>Tech Elective</t>
  </si>
  <si>
    <t>ENGR</t>
  </si>
  <si>
    <t>Senior  (90 + crs)</t>
  </si>
  <si>
    <r>
      <t xml:space="preserve">Soph  </t>
    </r>
    <r>
      <rPr>
        <sz val="10"/>
        <rFont val="Calibri"/>
        <family val="2"/>
        <scheme val="minor"/>
      </rPr>
      <t>(27-59 crs)</t>
    </r>
  </si>
  <si>
    <t>A</t>
  </si>
  <si>
    <t>B</t>
  </si>
  <si>
    <t>D</t>
  </si>
  <si>
    <t>F</t>
  </si>
  <si>
    <t>A/A</t>
  </si>
  <si>
    <t>A/B</t>
  </si>
  <si>
    <t>B/C</t>
  </si>
  <si>
    <t>C/A</t>
  </si>
  <si>
    <t>C/B</t>
  </si>
  <si>
    <t>C/C</t>
  </si>
  <si>
    <t>Electrical and Computer Engineering 
Technical Electives
Effective Fall 2022</t>
  </si>
  <si>
    <t>ECE 374</t>
  </si>
  <si>
    <t>Computer Organization</t>
  </si>
  <si>
    <t>Electronics II (Computer Engineering Students only)</t>
  </si>
  <si>
    <t>Applied Electromagnetics (Computer Engineering Students only)</t>
  </si>
  <si>
    <t>ECE 4xx</t>
  </si>
  <si>
    <r>
      <t>Any Didactic 4xx ECE or CSCI Course</t>
    </r>
    <r>
      <rPr>
        <vertAlign val="superscript"/>
        <sz val="11"/>
        <rFont val="Calibri"/>
        <family val="2"/>
        <scheme val="minor"/>
      </rPr>
      <t>3</t>
    </r>
  </si>
  <si>
    <t>3 or 4</t>
  </si>
  <si>
    <t>IME 461</t>
  </si>
  <si>
    <t>Quality Assurance &amp; Control</t>
  </si>
  <si>
    <t>Independent Study (max 6 hours)</t>
  </si>
  <si>
    <t>Field Experience (max 3 hours)</t>
  </si>
  <si>
    <t>MATH 270</t>
  </si>
  <si>
    <t>Introduction to Abstract Math</t>
  </si>
  <si>
    <t>ABEN 456</t>
  </si>
  <si>
    <t>Biobased Energy</t>
  </si>
  <si>
    <t>MATH 420</t>
  </si>
  <si>
    <t>Abstract Algebra I</t>
  </si>
  <si>
    <t>BIOL 150/150L</t>
  </si>
  <si>
    <t>General Biology I and Lab*</t>
  </si>
  <si>
    <t>MATH 421</t>
  </si>
  <si>
    <t>Abstract Algebra II</t>
  </si>
  <si>
    <t>BIOL 151/151L</t>
  </si>
  <si>
    <t>General Biology II and Lab*</t>
  </si>
  <si>
    <t>MATH 429</t>
  </si>
  <si>
    <t>Linear Algebra</t>
  </si>
  <si>
    <t>BIOL 220/220L</t>
  </si>
  <si>
    <t>Human Anatomy and Physiology I and Lab*</t>
  </si>
  <si>
    <t>MATH 450</t>
  </si>
  <si>
    <t>Real Analysis I</t>
  </si>
  <si>
    <t>BIOL 221/221L</t>
  </si>
  <si>
    <t>Human Anatomy and Physiology II and Lab*</t>
  </si>
  <si>
    <t>MATH 451</t>
  </si>
  <si>
    <t>Real Analysis II</t>
  </si>
  <si>
    <t>BIOL 315/315L</t>
  </si>
  <si>
    <t>Genetics and Lab*</t>
  </si>
  <si>
    <t>MATH 452</t>
  </si>
  <si>
    <t>Complex Analysis</t>
  </si>
  <si>
    <t>BIOL 370</t>
  </si>
  <si>
    <t>Cell Biology</t>
  </si>
  <si>
    <t>MATH 480</t>
  </si>
  <si>
    <t>Applied Differential Equations</t>
  </si>
  <si>
    <t>BIOL 460</t>
  </si>
  <si>
    <t>Animal Physiology</t>
  </si>
  <si>
    <t>MATH 481</t>
  </si>
  <si>
    <t>Fourier Analysis</t>
  </si>
  <si>
    <t>CE 309/310</t>
  </si>
  <si>
    <t>Fluid Mechanics and Lab*</t>
  </si>
  <si>
    <t>MATH 483</t>
  </si>
  <si>
    <t>Partial Differential Equations</t>
  </si>
  <si>
    <t>CE/ME 486</t>
  </si>
  <si>
    <t>Nanotechnology and Nanomaterials</t>
  </si>
  <si>
    <t>MATH 488</t>
  </si>
  <si>
    <t>Numerical Analysis I</t>
  </si>
  <si>
    <t>CHEM 122/122L</t>
  </si>
  <si>
    <t>General Chemistry II and Lab*</t>
  </si>
  <si>
    <t>MATH 489</t>
  </si>
  <si>
    <t>Numerical Analysis II</t>
  </si>
  <si>
    <t>CHEM 341/341L</t>
  </si>
  <si>
    <t>Organic Chemistry I and Lab*</t>
  </si>
  <si>
    <t>ME 221</t>
  </si>
  <si>
    <t>Engineering Mechanics I</t>
  </si>
  <si>
    <t>CHEM 342/342L</t>
  </si>
  <si>
    <t>Organic Chemistry II and Lab*</t>
  </si>
  <si>
    <t>ME 222</t>
  </si>
  <si>
    <t>Engineering Mechanics II</t>
  </si>
  <si>
    <t>CHEM 364</t>
  </si>
  <si>
    <t>Physical Chemistry I</t>
  </si>
  <si>
    <t>ME 223</t>
  </si>
  <si>
    <t xml:space="preserve">Mechanics of Materials </t>
  </si>
  <si>
    <t>CHEM 365/471</t>
  </si>
  <si>
    <t>Physical Chemistry II and Lab*</t>
  </si>
  <si>
    <t>ME 3xx</t>
  </si>
  <si>
    <t>Any Didactic 3xx ME Course</t>
  </si>
  <si>
    <t>CHEM 425/429</t>
  </si>
  <si>
    <t>Inorganic Chemistry I and Lab*</t>
  </si>
  <si>
    <t>ME 4xx</t>
  </si>
  <si>
    <t>Any Didactic 4xx ME Course</t>
  </si>
  <si>
    <t>CSCI 161</t>
  </si>
  <si>
    <t>MICR 445</t>
  </si>
  <si>
    <t>Animal Cell Culture Techniques</t>
  </si>
  <si>
    <t>CSCI 222</t>
  </si>
  <si>
    <t>Discrete Mathematics</t>
  </si>
  <si>
    <t>University Physics II (Computer Engineering Students Only)</t>
  </si>
  <si>
    <t>Theoretical Computer Science II</t>
  </si>
  <si>
    <t>PHYS 350</t>
  </si>
  <si>
    <t>Modern Physics</t>
  </si>
  <si>
    <t>PHYS 360</t>
  </si>
  <si>
    <t>Modern Physics II</t>
  </si>
  <si>
    <t>PHYS 413</t>
  </si>
  <si>
    <t>Lasers for Scientists and Engineers</t>
  </si>
  <si>
    <t>CSCI 426</t>
  </si>
  <si>
    <t>Introduction to Artificial Intelligence</t>
  </si>
  <si>
    <t>PHYS 415</t>
  </si>
  <si>
    <t>Elements of Photonics</t>
  </si>
  <si>
    <t>CSCI 458</t>
  </si>
  <si>
    <t>Microcomputer Graphics</t>
  </si>
  <si>
    <t>PHYS 485</t>
  </si>
  <si>
    <t>Quantum Mechanics I</t>
  </si>
  <si>
    <t>CSCI 459</t>
  </si>
  <si>
    <t>Foundations of Computer Networks</t>
  </si>
  <si>
    <t>STAT 450</t>
  </si>
  <si>
    <t>Stochastic Processes</t>
  </si>
  <si>
    <t>CSCI 467</t>
  </si>
  <si>
    <t>Algorithm Analysis</t>
  </si>
  <si>
    <t>STAT 451</t>
  </si>
  <si>
    <t>Bayesian Stat Decision Theory</t>
  </si>
  <si>
    <t>CSCI 474</t>
  </si>
  <si>
    <t>Operating Systems Concepts</t>
  </si>
  <si>
    <t>STAT 468</t>
  </si>
  <si>
    <t>Probability &amp; Math Stats II</t>
  </si>
  <si>
    <t>CSCI 475</t>
  </si>
  <si>
    <t>Operating Systems Design</t>
  </si>
  <si>
    <t>ZOO 460</t>
  </si>
  <si>
    <t>CSCI 477</t>
  </si>
  <si>
    <t>Object-Oriented Systems</t>
  </si>
  <si>
    <t>Entrepreneurship for Engineers and Scientists</t>
  </si>
  <si>
    <t>* In order for the BIOL, CHEM, and CE lecture/lab courses listed above to count as an EE Tech Elective, students must take and pass both the lecture and corresponding lab, which are listed together above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</si>
  <si>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The EE Curriculum requires a minimum of 12 credits of Tech Electives; this may be satisfied by either 3 or 4 of the above courses (i.e., four 3-credit courses or three 4-credit courses)</t>
    </r>
  </si>
  <si>
    <t>2 See http://bulletin.ndsu.edu/course-catalog/descriptions/ece/ for the full list of ECE courses</t>
  </si>
  <si>
    <t>Ethics, Eng, &amp; Tech</t>
  </si>
  <si>
    <t xml:space="preserve"> Curriculum Guide ~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</si>
</sst>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u/>
      <sz val="10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13" xfId="0" applyBorder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13" fillId="0" borderId="0" xfId="0" applyFont="1"/>
    <xf numFmtId="0" fontId="14" fillId="0" borderId="0" xfId="0" applyFont="1" applyAlignment="1">
      <alignment horizontal="right" vertical="center" wrapText="1"/>
    </xf>
    <xf numFmtId="0" fontId="8" fillId="0" borderId="0" xfId="0" applyFont="1"/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1" borderId="6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1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1" borderId="22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8" fillId="0" borderId="31" xfId="0" applyFont="1" applyBorder="1" applyAlignment="1">
      <alignment horizontal="center"/>
    </xf>
    <xf numFmtId="0" fontId="6" fillId="2" borderId="33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1" borderId="5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1" borderId="3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 indent="1"/>
    </xf>
    <xf numFmtId="0" fontId="5" fillId="0" borderId="10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center"/>
    </xf>
    <xf numFmtId="0" fontId="6" fillId="0" borderId="38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1" borderId="20" xfId="0" applyFont="1" applyFill="1" applyBorder="1" applyAlignment="1">
      <alignment horizontal="center" vertical="center"/>
    </xf>
    <xf numFmtId="0" fontId="6" fillId="1" borderId="2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6" fillId="2" borderId="41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0" fontId="6" fillId="2" borderId="35" xfId="0" applyFont="1" applyFill="1" applyBorder="1" applyAlignment="1">
      <alignment horizontal="left" vertical="center" indent="1"/>
    </xf>
    <xf numFmtId="0" fontId="5" fillId="0" borderId="31" xfId="0" applyFont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6" fillId="1" borderId="18" xfId="0" applyFont="1" applyFill="1" applyBorder="1" applyAlignment="1">
      <alignment vertical="center"/>
    </xf>
    <xf numFmtId="0" fontId="6" fillId="1" borderId="25" xfId="0" applyFont="1" applyFill="1" applyBorder="1" applyAlignment="1">
      <alignment vertical="center"/>
    </xf>
    <xf numFmtId="0" fontId="6" fillId="1" borderId="26" xfId="0" applyFont="1" applyFill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1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20" fillId="5" borderId="0" xfId="0" applyFont="1" applyFill="1"/>
    <xf numFmtId="0" fontId="20" fillId="5" borderId="0" xfId="0" applyFont="1" applyFill="1" applyAlignment="1">
      <alignment horizontal="center"/>
    </xf>
    <xf numFmtId="0" fontId="5" fillId="0" borderId="19" xfId="0" applyFont="1" applyBorder="1" applyAlignment="1">
      <alignment vertical="center"/>
    </xf>
    <xf numFmtId="0" fontId="5" fillId="0" borderId="45" xfId="0" applyFont="1" applyFill="1" applyBorder="1" applyAlignment="1">
      <alignment vertical="center" textRotation="90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 indent="1"/>
    </xf>
    <xf numFmtId="0" fontId="6" fillId="2" borderId="30" xfId="0" applyFont="1" applyFill="1" applyBorder="1" applyAlignment="1">
      <alignment horizontal="left" vertical="center" indent="1"/>
    </xf>
    <xf numFmtId="0" fontId="14" fillId="0" borderId="0" xfId="0" applyFont="1"/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1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6" fillId="1" borderId="5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left" vertical="center"/>
    </xf>
    <xf numFmtId="0" fontId="6" fillId="1" borderId="24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1" borderId="5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1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4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32" xfId="0" applyFont="1" applyBorder="1"/>
    <xf numFmtId="0" fontId="8" fillId="0" borderId="31" xfId="0" applyFont="1" applyBorder="1"/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/>
    <xf numFmtId="0" fontId="14" fillId="3" borderId="36" xfId="0" applyFont="1" applyFill="1" applyBorder="1" applyAlignment="1">
      <alignment horizontal="center"/>
    </xf>
    <xf numFmtId="0" fontId="14" fillId="3" borderId="45" xfId="0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1" fontId="14" fillId="3" borderId="36" xfId="0" applyNumberFormat="1" applyFont="1" applyFill="1" applyBorder="1" applyAlignment="1">
      <alignment horizontal="center"/>
    </xf>
    <xf numFmtId="1" fontId="14" fillId="3" borderId="45" xfId="0" applyNumberFormat="1" applyFont="1" applyFill="1" applyBorder="1" applyAlignment="1">
      <alignment horizontal="center"/>
    </xf>
    <xf numFmtId="1" fontId="14" fillId="3" borderId="46" xfId="0" applyNumberFormat="1" applyFont="1" applyFill="1" applyBorder="1" applyAlignment="1">
      <alignment horizontal="center"/>
    </xf>
    <xf numFmtId="0" fontId="14" fillId="3" borderId="42" xfId="0" applyFont="1" applyFill="1" applyBorder="1" applyAlignment="1">
      <alignment horizontal="center"/>
    </xf>
    <xf numFmtId="0" fontId="14" fillId="3" borderId="43" xfId="0" applyFont="1" applyFill="1" applyBorder="1" applyAlignment="1">
      <alignment horizontal="center"/>
    </xf>
    <xf numFmtId="0" fontId="14" fillId="3" borderId="44" xfId="0" applyFont="1" applyFill="1" applyBorder="1" applyAlignment="1">
      <alignment horizontal="center"/>
    </xf>
    <xf numFmtId="0" fontId="14" fillId="0" borderId="3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2" fontId="8" fillId="0" borderId="36" xfId="0" applyNumberFormat="1" applyFont="1" applyBorder="1" applyAlignment="1">
      <alignment horizontal="center" vertical="center"/>
    </xf>
    <xf numFmtId="2" fontId="8" fillId="0" borderId="45" xfId="0" applyNumberFormat="1" applyFont="1" applyBorder="1" applyAlignment="1">
      <alignment horizontal="center" vertical="center"/>
    </xf>
    <xf numFmtId="2" fontId="8" fillId="0" borderId="46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47" xfId="0" applyNumberFormat="1" applyFont="1" applyBorder="1" applyAlignment="1">
      <alignment horizontal="center" vertical="center"/>
    </xf>
    <xf numFmtId="1" fontId="14" fillId="3" borderId="42" xfId="0" applyNumberFormat="1" applyFont="1" applyFill="1" applyBorder="1" applyAlignment="1">
      <alignment horizontal="center"/>
    </xf>
    <xf numFmtId="1" fontId="14" fillId="3" borderId="43" xfId="0" applyNumberFormat="1" applyFont="1" applyFill="1" applyBorder="1" applyAlignment="1">
      <alignment horizontal="center"/>
    </xf>
    <xf numFmtId="1" fontId="14" fillId="3" borderId="44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textRotation="90"/>
    </xf>
    <xf numFmtId="0" fontId="5" fillId="2" borderId="17" xfId="0" applyFont="1" applyFill="1" applyBorder="1" applyAlignment="1">
      <alignment horizontal="center" vertical="center" textRotation="90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49" fontId="5" fillId="2" borderId="8" xfId="0" applyNumberFormat="1" applyFont="1" applyFill="1" applyBorder="1" applyAlignment="1">
      <alignment horizontal="left" vertical="center" indent="1"/>
    </xf>
    <xf numFmtId="0" fontId="5" fillId="2" borderId="23" xfId="0" applyFont="1" applyFill="1" applyBorder="1" applyAlignment="1">
      <alignment horizontal="center" vertical="center" textRotation="90"/>
    </xf>
    <xf numFmtId="0" fontId="5" fillId="2" borderId="28" xfId="0" applyFont="1" applyFill="1" applyBorder="1" applyAlignment="1">
      <alignment horizontal="left" vertical="center" indent="1"/>
    </xf>
    <xf numFmtId="0" fontId="5" fillId="2" borderId="29" xfId="0" applyFont="1" applyFill="1" applyBorder="1" applyAlignment="1">
      <alignment horizontal="left" vertical="center" indent="1"/>
    </xf>
    <xf numFmtId="0" fontId="6" fillId="2" borderId="30" xfId="0" applyFont="1" applyFill="1" applyBorder="1" applyAlignment="1">
      <alignment horizontal="left" vertical="center" inden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33</xdr:row>
          <xdr:rowOff>114300</xdr:rowOff>
        </xdr:from>
        <xdr:to>
          <xdr:col>16</xdr:col>
          <xdr:colOff>238125</xdr:colOff>
          <xdr:row>39</xdr:row>
          <xdr:rowOff>0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992688" y="6575425"/>
              <a:ext cx="3862387" cy="1028700"/>
              <a:chOff x="5314950" y="9886950"/>
              <a:chExt cx="3762373" cy="102870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314950" y="9886950"/>
                <a:ext cx="1285876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314950" y="10248900"/>
                <a:ext cx="1714500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7400925" y="9886950"/>
                <a:ext cx="13716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7400925" y="10248900"/>
                <a:ext cx="16383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314950" y="10648950"/>
                <a:ext cx="11239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Cultural Diversity (D)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7400923" y="10648950"/>
                <a:ext cx="16764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Global Perspective (G)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180975</xdr:colOff>
      <xdr:row>44</xdr:row>
      <xdr:rowOff>81491</xdr:rowOff>
    </xdr:from>
    <xdr:to>
      <xdr:col>11</xdr:col>
      <xdr:colOff>158750</xdr:colOff>
      <xdr:row>50</xdr:row>
      <xdr:rowOff>42333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0975" y="8643408"/>
          <a:ext cx="5909733" cy="1103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B - Social/Behavioral Sciences (6 credits)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R - Quantitiative Reasoning (3 or 4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C -Communication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S - Science &amp; Technology (3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D - Cultural Diversity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W- Wellness (2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G - Global Perspectives (3 credits)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134409</xdr:colOff>
      <xdr:row>50</xdr:row>
      <xdr:rowOff>95250</xdr:rowOff>
    </xdr:from>
    <xdr:to>
      <xdr:col>16</xdr:col>
      <xdr:colOff>381000</xdr:colOff>
      <xdr:row>67</xdr:row>
      <xdr:rowOff>5294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34409" y="9800167"/>
          <a:ext cx="8866716" cy="3095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Please Note: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10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be double counted with GenEd Electives. 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For Gen Ed requirements, the dept. suggests taking ENGR 312 (satisfies Global Perspectives) and ENGR 311.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GenEd classes suggested to take ECON 105, ECON 201, or ECON 202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*Upper level English Requirement: ENGL 320, 321, 324, 459</a:t>
          </a:r>
          <a:endParaRPr lang="en-US">
            <a:effectLst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endParaRPr lang="en-U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173, ECE 275, EE 206 and ALL required MATH courses, before enrolling in ECE courses listed above in the 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Junior &amp; Senior years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have at least a 2.0 GPA in all required EE and ECE courses taken at NDSU, in order to graduate. ECE elective courses are not included in this GPA requirement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ECE Electives: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any didatic ECE 4xx course (excluding x93, 494, 496)</a:t>
          </a:r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effectLst/>
            <a:latin typeface="+mn-lt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CSCI Minor: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CSCI 213 and 7-8 credits of Computer Science electives, where 3 of those credits must be a 300-400 level course.</a:t>
          </a: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MATH Minor: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3 credits from one of the following: MATH 270, MATH 329 or MATH 346; and 6 credits from MATH 266 or higher (only one of the following may be used here: MATH 266, MATH 270, MATH 329 or MATH 346)</a:t>
          </a:r>
          <a:endParaRPr lang="en-US" sz="1100">
            <a:effectLst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</xdr:txBody>
    </xdr:sp>
    <xdr:clientData/>
  </xdr:twoCellAnchor>
  <xdr:twoCellAnchor>
    <xdr:from>
      <xdr:col>10</xdr:col>
      <xdr:colOff>190502</xdr:colOff>
      <xdr:row>39</xdr:row>
      <xdr:rowOff>158749</xdr:rowOff>
    </xdr:from>
    <xdr:to>
      <xdr:col>16</xdr:col>
      <xdr:colOff>560919</xdr:colOff>
      <xdr:row>49</xdr:row>
      <xdr:rowOff>137583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83252" y="7768166"/>
          <a:ext cx="3497792" cy="1883834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  <a:effectLst>
          <a:outerShdw blurRad="50800" dist="101600" dir="13500000" algn="b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Core Classes (choose 4 of the 6):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474 Computer Architecture (prereq: ECE 374)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423 VLSI Design (prereq: ECE 311 &amp; ECE 321)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425 Intro to Semiconductors (prereqs: ECE 320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477 Hardware Design for Machine Learning (prereqs: ECE 374 and ECE 375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CSCI 474 Operating Systems Concepts (prereqs: CSCI 374)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CSCI 467 Algorithim Analysis (prereqs: MATH 166, CSCI 161 and CSCI 222 or MATH 270)</a:t>
          </a:r>
          <a:endParaRPr lang="en-US" sz="1100">
            <a:effectLst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347844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5344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13" Type="http://schemas.openxmlformats.org/officeDocument/2006/relationships/ctrlProp" Target="../ctrlProps/ctrlProp5.xml"/><Relationship Id="rId3" Type="http://schemas.openxmlformats.org/officeDocument/2006/relationships/hyperlink" Target="https://bulletin.ndsu.edu/academic-policies/undergraduate-policies/general-education/" TargetMode="External"/><Relationship Id="rId7" Type="http://schemas.openxmlformats.org/officeDocument/2006/relationships/drawing" Target="../drawings/drawing1.xml"/><Relationship Id="rId12" Type="http://schemas.openxmlformats.org/officeDocument/2006/relationships/ctrlProp" Target="../ctrlProps/ctrlProp4.xml"/><Relationship Id="rId2" Type="http://schemas.openxmlformats.org/officeDocument/2006/relationships/hyperlink" Target="https://bulletin.ndsu.edu/academic-policies/undergraduate-policies/general-education/" TargetMode="External"/><Relationship Id="rId1" Type="http://schemas.openxmlformats.org/officeDocument/2006/relationships/hyperlink" Target="https://bulletin.ndsu.edu/academic-policies/undergraduate-policies/general-education/" TargetMode="External"/><Relationship Id="rId6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3.xml"/><Relationship Id="rId5" Type="http://schemas.openxmlformats.org/officeDocument/2006/relationships/hyperlink" Target="https://bulletin.ndsu.edu/academic-policies/undergraduate-policies/general-education/" TargetMode="External"/><Relationship Id="rId10" Type="http://schemas.openxmlformats.org/officeDocument/2006/relationships/ctrlProp" Target="../ctrlProps/ctrlProp2.xml"/><Relationship Id="rId4" Type="http://schemas.openxmlformats.org/officeDocument/2006/relationships/hyperlink" Target="https://bulletin.ndsu.edu/academic-policies/undergraduate-policies/general-education/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"/>
  <sheetViews>
    <sheetView showGridLines="0" tabSelected="1" zoomScale="120" zoomScaleNormal="120" workbookViewId="0">
      <selection activeCell="A2" sqref="A2:Q2"/>
    </sheetView>
  </sheetViews>
  <sheetFormatPr defaultColWidth="8.7265625" defaultRowHeight="14.5" x14ac:dyDescent="0.35"/>
  <cols>
    <col min="1" max="1" width="3.26953125" bestFit="1" customWidth="1"/>
    <col min="2" max="2" width="12.7265625" customWidth="1"/>
    <col min="4" max="4" width="20.26953125" bestFit="1" customWidth="1"/>
    <col min="5" max="6" width="6.7265625" customWidth="1"/>
    <col min="7" max="8" width="5.7265625" hidden="1" customWidth="1"/>
    <col min="9" max="9" width="7.453125" bestFit="1" customWidth="1"/>
    <col min="10" max="10" width="12.7265625" customWidth="1"/>
    <col min="11" max="11" width="6.26953125" customWidth="1"/>
    <col min="12" max="12" width="25" bestFit="1" customWidth="1"/>
    <col min="13" max="14" width="6.7265625" customWidth="1"/>
    <col min="15" max="16" width="4.7265625" hidden="1" customWidth="1"/>
    <col min="17" max="17" width="8.54296875" customWidth="1"/>
    <col min="18" max="18" width="14.1796875" bestFit="1" customWidth="1"/>
    <col min="19" max="19" width="8.7265625" customWidth="1"/>
    <col min="20" max="20" width="24.453125" customWidth="1"/>
    <col min="21" max="25" width="7" customWidth="1"/>
    <col min="26" max="26" width="6.81640625" hidden="1" customWidth="1"/>
  </cols>
  <sheetData>
    <row r="1" spans="1:27" s="1" customFormat="1" ht="22" customHeight="1" x14ac:dyDescent="0.35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4"/>
      <c r="S1" s="14"/>
      <c r="T1" s="14"/>
      <c r="U1" s="14"/>
      <c r="V1" s="14"/>
      <c r="W1" s="14"/>
      <c r="X1" s="14"/>
      <c r="Y1" s="14"/>
    </row>
    <row r="2" spans="1:27" s="1" customFormat="1" ht="22" customHeight="1" x14ac:dyDescent="0.35">
      <c r="A2" s="195" t="s">
        <v>224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5"/>
      <c r="S2" s="15"/>
      <c r="T2" s="15"/>
      <c r="U2" s="15"/>
      <c r="V2" s="15"/>
      <c r="W2" s="15"/>
      <c r="X2" s="15"/>
      <c r="Y2" s="15"/>
    </row>
    <row r="3" spans="1:27" s="1" customFormat="1" ht="15" customHeight="1" x14ac:dyDescent="0.4">
      <c r="A3" s="2"/>
      <c r="B3" s="2"/>
      <c r="C3" s="2"/>
      <c r="D3" s="2"/>
      <c r="E3" s="2"/>
      <c r="F3" s="2"/>
      <c r="G3" s="9"/>
      <c r="H3" s="9"/>
      <c r="I3" s="2"/>
      <c r="J3" s="2"/>
      <c r="K3" s="2"/>
      <c r="L3" s="2"/>
      <c r="M3" s="2"/>
      <c r="N3" s="2"/>
      <c r="O3" s="9"/>
      <c r="P3" s="9"/>
      <c r="Q3" s="2"/>
      <c r="R3" s="2"/>
      <c r="S3" s="2"/>
      <c r="T3" s="10"/>
      <c r="U3" s="10"/>
      <c r="V3" s="11"/>
      <c r="W3" s="12"/>
      <c r="X3" s="13"/>
      <c r="Y3" s="13"/>
    </row>
    <row r="4" spans="1:27" s="1" customFormat="1" ht="15" customHeight="1" thickBot="1" x14ac:dyDescent="0.35">
      <c r="A4" s="16"/>
      <c r="B4" s="17" t="s">
        <v>1</v>
      </c>
      <c r="C4" s="191"/>
      <c r="D4" s="191"/>
      <c r="E4" s="18"/>
      <c r="F4" s="19" t="s">
        <v>2</v>
      </c>
      <c r="G4" s="20"/>
      <c r="H4" s="21"/>
      <c r="I4" s="198"/>
      <c r="J4" s="198"/>
      <c r="K4" s="198"/>
      <c r="L4" s="196"/>
      <c r="M4" s="196"/>
      <c r="N4" s="197"/>
      <c r="O4" s="198"/>
      <c r="P4" s="22"/>
      <c r="Q4" s="16"/>
      <c r="U4" s="3"/>
      <c r="V4" s="3"/>
      <c r="W4" s="3"/>
      <c r="X4" s="3"/>
      <c r="Y4" s="3"/>
    </row>
    <row r="5" spans="1:27" s="1" customFormat="1" ht="15" customHeight="1" thickBot="1" x14ac:dyDescent="0.35">
      <c r="A5" s="23"/>
      <c r="B5" s="23"/>
      <c r="C5" s="23"/>
      <c r="D5" s="24"/>
      <c r="E5" s="24"/>
      <c r="F5" s="24"/>
      <c r="G5" s="24"/>
      <c r="H5" s="24"/>
      <c r="I5" s="24"/>
      <c r="J5" s="25"/>
      <c r="K5" s="25"/>
      <c r="L5" s="26"/>
      <c r="M5" s="26"/>
      <c r="N5" s="26"/>
      <c r="O5" s="27"/>
      <c r="P5" s="27"/>
      <c r="Q5" s="22"/>
      <c r="R5" s="3"/>
      <c r="S5" s="3"/>
      <c r="T5" s="3"/>
      <c r="U5" s="3"/>
      <c r="V5" s="3"/>
      <c r="W5" s="3"/>
      <c r="X5" s="3"/>
      <c r="Y5" s="3"/>
    </row>
    <row r="6" spans="1:27" ht="15" customHeight="1" thickBot="1" x14ac:dyDescent="0.4">
      <c r="A6" s="18"/>
      <c r="B6" s="199" t="s">
        <v>3</v>
      </c>
      <c r="C6" s="200"/>
      <c r="D6" s="201"/>
      <c r="E6" s="201"/>
      <c r="F6" s="202"/>
      <c r="G6" s="202"/>
      <c r="H6" s="202"/>
      <c r="I6" s="202"/>
      <c r="J6" s="199" t="s">
        <v>4</v>
      </c>
      <c r="K6" s="200"/>
      <c r="L6" s="201"/>
      <c r="M6" s="201"/>
      <c r="N6" s="201"/>
      <c r="O6" s="202"/>
      <c r="P6" s="202"/>
      <c r="Q6" s="203"/>
      <c r="V6" s="4"/>
      <c r="W6" s="4"/>
      <c r="X6" s="4"/>
      <c r="Y6" s="8"/>
    </row>
    <row r="7" spans="1:27" ht="15" customHeight="1" thickBot="1" x14ac:dyDescent="0.4">
      <c r="A7" s="18"/>
      <c r="B7" s="204" t="s">
        <v>5</v>
      </c>
      <c r="C7" s="205"/>
      <c r="D7" s="206"/>
      <c r="E7" s="28" t="s">
        <v>6</v>
      </c>
      <c r="F7" s="29" t="s">
        <v>7</v>
      </c>
      <c r="G7" s="29"/>
      <c r="H7" s="29"/>
      <c r="I7" s="30" t="s">
        <v>8</v>
      </c>
      <c r="J7" s="204" t="s">
        <v>5</v>
      </c>
      <c r="K7" s="207"/>
      <c r="L7" s="206"/>
      <c r="M7" s="28" t="s">
        <v>6</v>
      </c>
      <c r="N7" s="31" t="s">
        <v>7</v>
      </c>
      <c r="O7" s="29"/>
      <c r="P7" s="29"/>
      <c r="Q7" s="32" t="s">
        <v>8</v>
      </c>
      <c r="X7" s="129" t="str">
        <f>IFERROR(VLOOKUP(#REF!,$G$45:$H$58,2,FALSE),"")</f>
        <v/>
      </c>
      <c r="Y7" s="129" t="str">
        <f>IFERROR(X7*#REF!,"")</f>
        <v/>
      </c>
      <c r="Z7" s="36" t="s">
        <v>45</v>
      </c>
      <c r="AA7" s="8"/>
    </row>
    <row r="8" spans="1:27" ht="15" customHeight="1" thickBot="1" x14ac:dyDescent="0.4">
      <c r="A8" s="192" t="s">
        <v>9</v>
      </c>
      <c r="B8" s="39" t="s">
        <v>46</v>
      </c>
      <c r="C8" s="40">
        <v>111</v>
      </c>
      <c r="D8" s="41" t="s">
        <v>47</v>
      </c>
      <c r="E8" s="42">
        <v>3</v>
      </c>
      <c r="F8" s="43"/>
      <c r="G8" s="36" t="str">
        <f>IFERROR(VLOOKUP(F8,$G$45:$H$58,2,FALSE),"")</f>
        <v/>
      </c>
      <c r="H8" s="36" t="str">
        <f>IFERROR(G8*E8,"")</f>
        <v/>
      </c>
      <c r="I8" s="127"/>
      <c r="J8" s="120" t="s">
        <v>40</v>
      </c>
      <c r="K8" s="45">
        <v>121</v>
      </c>
      <c r="L8" s="46" t="s">
        <v>41</v>
      </c>
      <c r="M8" s="47">
        <v>3</v>
      </c>
      <c r="N8" s="48"/>
      <c r="O8" s="37" t="str">
        <f t="shared" ref="O8:O13" si="0">IFERROR(VLOOKUP(N8,$G$45:$H$58,2,FALSE),"")</f>
        <v/>
      </c>
      <c r="P8" s="37" t="str">
        <f t="shared" ref="P8:P13" si="1">IFERROR(O8*M8,"")</f>
        <v/>
      </c>
      <c r="Q8" s="51" t="s">
        <v>42</v>
      </c>
      <c r="Z8" s="44"/>
    </row>
    <row r="9" spans="1:27" ht="15" customHeight="1" thickBot="1" x14ac:dyDescent="0.4">
      <c r="A9" s="193"/>
      <c r="B9" s="39" t="s">
        <v>48</v>
      </c>
      <c r="C9" s="40">
        <v>110</v>
      </c>
      <c r="D9" s="41" t="s">
        <v>49</v>
      </c>
      <c r="E9" s="42">
        <v>3</v>
      </c>
      <c r="F9" s="42"/>
      <c r="G9" s="36" t="str">
        <f>IFERROR(VLOOKUP(F9,$G$45:$H$58,2,FALSE),"")</f>
        <v/>
      </c>
      <c r="H9" s="36" t="str">
        <f>IFERROR(G9*E9,"")</f>
        <v/>
      </c>
      <c r="I9" s="42" t="s">
        <v>16</v>
      </c>
      <c r="J9" s="119" t="s">
        <v>48</v>
      </c>
      <c r="K9" s="40">
        <v>120</v>
      </c>
      <c r="L9" s="41" t="s">
        <v>59</v>
      </c>
      <c r="M9" s="42">
        <v>3</v>
      </c>
      <c r="N9" s="50"/>
      <c r="O9" s="37" t="str">
        <f t="shared" si="0"/>
        <v/>
      </c>
      <c r="P9" s="37" t="str">
        <f t="shared" si="1"/>
        <v/>
      </c>
      <c r="Q9" s="51" t="s">
        <v>16</v>
      </c>
      <c r="Z9" s="44"/>
    </row>
    <row r="10" spans="1:27" ht="15" customHeight="1" thickBot="1" x14ac:dyDescent="0.4">
      <c r="A10" s="193"/>
      <c r="B10" s="124" t="s">
        <v>55</v>
      </c>
      <c r="C10" s="125">
        <v>160</v>
      </c>
      <c r="D10" s="126" t="s">
        <v>57</v>
      </c>
      <c r="E10" s="42">
        <v>4</v>
      </c>
      <c r="F10" s="42"/>
      <c r="G10" s="36" t="str">
        <f>IFERROR(VLOOKUP(F10,$G$45:$H$58,2,FALSE),"")</f>
        <v/>
      </c>
      <c r="H10" s="36" t="str">
        <f>IFERROR(G10*E10,"")</f>
        <v/>
      </c>
      <c r="I10" s="133" t="s">
        <v>42</v>
      </c>
      <c r="J10" s="123" t="s">
        <v>55</v>
      </c>
      <c r="K10" s="45">
        <v>161</v>
      </c>
      <c r="L10" s="46" t="s">
        <v>58</v>
      </c>
      <c r="M10" s="47">
        <v>4</v>
      </c>
      <c r="N10" s="48"/>
      <c r="O10" s="37" t="str">
        <f t="shared" si="0"/>
        <v/>
      </c>
      <c r="P10" s="37" t="str">
        <f t="shared" si="1"/>
        <v/>
      </c>
      <c r="Q10" s="49"/>
    </row>
    <row r="11" spans="1:27" ht="15" customHeight="1" thickBot="1" x14ac:dyDescent="0.4">
      <c r="A11" s="193"/>
      <c r="B11" s="187" t="s">
        <v>50</v>
      </c>
      <c r="C11" s="188"/>
      <c r="D11" s="52" t="s">
        <v>64</v>
      </c>
      <c r="E11" s="42">
        <v>3</v>
      </c>
      <c r="F11" s="42"/>
      <c r="G11" s="36" t="str">
        <f>IFERROR(VLOOKUP(F11,$G$45:$H$58,2,FALSE),"")</f>
        <v/>
      </c>
      <c r="H11" s="36" t="str">
        <f>IFERROR(G11*E11,"")</f>
        <v/>
      </c>
      <c r="I11" s="128" t="s">
        <v>51</v>
      </c>
      <c r="J11" s="176" t="s">
        <v>52</v>
      </c>
      <c r="K11" s="177"/>
      <c r="L11" s="52" t="s">
        <v>54</v>
      </c>
      <c r="M11" s="43">
        <v>2</v>
      </c>
      <c r="N11" s="55"/>
      <c r="O11" s="37" t="str">
        <f t="shared" si="0"/>
        <v/>
      </c>
      <c r="P11" s="37" t="str">
        <f t="shared" si="1"/>
        <v/>
      </c>
      <c r="Q11" s="53" t="s">
        <v>53</v>
      </c>
      <c r="Z11" s="42" t="s">
        <v>51</v>
      </c>
    </row>
    <row r="12" spans="1:27" ht="15" customHeight="1" thickBot="1" x14ac:dyDescent="0.4">
      <c r="A12" s="193"/>
      <c r="B12" s="130" t="s">
        <v>43</v>
      </c>
      <c r="C12" s="45">
        <v>165</v>
      </c>
      <c r="D12" s="131" t="s">
        <v>44</v>
      </c>
      <c r="E12" s="132">
        <v>4</v>
      </c>
      <c r="F12" s="18"/>
      <c r="G12" s="18"/>
      <c r="H12" s="18"/>
      <c r="I12" s="134" t="s">
        <v>45</v>
      </c>
      <c r="J12" s="120" t="s">
        <v>43</v>
      </c>
      <c r="K12" s="45">
        <v>166</v>
      </c>
      <c r="L12" s="136" t="s">
        <v>56</v>
      </c>
      <c r="M12" s="47">
        <v>4</v>
      </c>
      <c r="N12" s="47"/>
      <c r="O12" s="37" t="str">
        <f t="shared" si="0"/>
        <v/>
      </c>
      <c r="P12" s="37" t="str">
        <f t="shared" si="1"/>
        <v/>
      </c>
      <c r="Q12" s="135"/>
      <c r="Z12" s="106"/>
    </row>
    <row r="13" spans="1:27" ht="15" customHeight="1" thickBot="1" x14ac:dyDescent="0.4">
      <c r="A13" s="193"/>
      <c r="B13" s="104"/>
      <c r="C13" s="105"/>
      <c r="D13" s="105"/>
      <c r="E13" s="105"/>
      <c r="F13" s="105"/>
      <c r="G13" s="36" t="str">
        <f>IFERROR(VLOOKUP(F13,$G$45:$H$58,2,FALSE),"")</f>
        <v/>
      </c>
      <c r="H13" s="105"/>
      <c r="I13" s="127"/>
      <c r="J13" s="187" t="s">
        <v>73</v>
      </c>
      <c r="K13" s="188"/>
      <c r="L13" s="54" t="s">
        <v>74</v>
      </c>
      <c r="M13" s="43">
        <v>1</v>
      </c>
      <c r="N13" s="55"/>
      <c r="O13" s="37" t="str">
        <f t="shared" si="0"/>
        <v/>
      </c>
      <c r="P13" s="37" t="str">
        <f t="shared" si="1"/>
        <v/>
      </c>
      <c r="Q13" s="56" t="s">
        <v>75</v>
      </c>
    </row>
    <row r="14" spans="1:27" ht="15" customHeight="1" thickBot="1" x14ac:dyDescent="0.4">
      <c r="A14" s="208"/>
      <c r="B14" s="209"/>
      <c r="C14" s="210"/>
      <c r="D14" s="211"/>
      <c r="E14" s="73">
        <f>SUM(E8:E12)</f>
        <v>17</v>
      </c>
      <c r="F14" s="107"/>
      <c r="G14" s="36" t="str">
        <f t="shared" ref="G14:G28" si="2">IFERROR(VLOOKUP(F14,$G$45:$H$58,2,FALSE),"")</f>
        <v/>
      </c>
      <c r="H14" s="59">
        <f>SUM(SUMIF(X7:X7,"&lt;=4",Y7:Y7))</f>
        <v>0</v>
      </c>
      <c r="I14" s="60"/>
      <c r="J14" s="61"/>
      <c r="K14" s="61"/>
      <c r="L14" s="62"/>
      <c r="M14" s="59">
        <f>SUM(M8:M13)</f>
        <v>17</v>
      </c>
      <c r="N14" s="63"/>
      <c r="O14" s="37" t="str">
        <f t="shared" ref="O14:O28" si="3">IFERROR(VLOOKUP(N14,$G$45:$H$58,2,FALSE),"")</f>
        <v/>
      </c>
      <c r="P14" s="63">
        <f>SUM(SUMIF(W8:W12,"&lt;=4",X8:X12))</f>
        <v>0</v>
      </c>
      <c r="Q14" s="64"/>
    </row>
    <row r="15" spans="1:27" ht="15" customHeight="1" thickBot="1" x14ac:dyDescent="0.4">
      <c r="A15" s="192" t="s">
        <v>92</v>
      </c>
      <c r="B15" s="119" t="s">
        <v>46</v>
      </c>
      <c r="C15" s="40">
        <v>275</v>
      </c>
      <c r="D15" s="41" t="s">
        <v>78</v>
      </c>
      <c r="E15" s="35">
        <v>4</v>
      </c>
      <c r="F15" s="50"/>
      <c r="G15" s="36" t="str">
        <f>IFERROR(VLOOKUP(F15,$G$45:$H$58,2,FALSE),"")</f>
        <v/>
      </c>
      <c r="I15" s="44"/>
      <c r="J15" s="119" t="s">
        <v>70</v>
      </c>
      <c r="K15" s="40">
        <v>110</v>
      </c>
      <c r="L15" s="71" t="s">
        <v>71</v>
      </c>
      <c r="M15" s="42">
        <v>3</v>
      </c>
      <c r="N15" s="50"/>
      <c r="O15" s="37" t="str">
        <f>IFERROR(VLOOKUP(N15,$G$45:$H$58,2,FALSE),"")</f>
        <v/>
      </c>
      <c r="P15" s="67" t="str">
        <f>IFERROR(O15*M15,"")</f>
        <v/>
      </c>
      <c r="Q15" s="51" t="s">
        <v>16</v>
      </c>
      <c r="Z15" s="5"/>
    </row>
    <row r="16" spans="1:27" ht="15" customHeight="1" thickBot="1" x14ac:dyDescent="0.4">
      <c r="A16" s="193"/>
      <c r="B16" s="119" t="s">
        <v>43</v>
      </c>
      <c r="C16" s="40">
        <v>129</v>
      </c>
      <c r="D16" s="41" t="s">
        <v>63</v>
      </c>
      <c r="E16" s="42">
        <v>3</v>
      </c>
      <c r="F16" s="50"/>
      <c r="G16" s="36" t="str">
        <f>IFERROR(VLOOKUP(F16,$G$45:$H$58,2,FALSE),"")</f>
        <v/>
      </c>
      <c r="H16" s="65" t="str">
        <f>IFERROR(G16*E16,"")</f>
        <v/>
      </c>
      <c r="I16" s="44"/>
      <c r="J16" s="119" t="s">
        <v>46</v>
      </c>
      <c r="K16" s="40">
        <v>375</v>
      </c>
      <c r="L16" s="41" t="s">
        <v>79</v>
      </c>
      <c r="M16" s="42">
        <v>3</v>
      </c>
      <c r="N16" s="42"/>
      <c r="O16" s="37" t="str">
        <f>IFERROR(VLOOKUP(N16,$G$45:$H$58,2,FALSE),"")</f>
        <v/>
      </c>
      <c r="P16" s="67" t="str">
        <f>IFERROR(O16*M16,"")</f>
        <v/>
      </c>
      <c r="Q16" s="49"/>
      <c r="Z16" s="5"/>
    </row>
    <row r="17" spans="1:26" ht="15" customHeight="1" thickBot="1" x14ac:dyDescent="0.4">
      <c r="A17" s="193"/>
      <c r="B17" s="119" t="s">
        <v>61</v>
      </c>
      <c r="C17" s="40">
        <v>206</v>
      </c>
      <c r="D17" s="41" t="s">
        <v>62</v>
      </c>
      <c r="E17" s="42">
        <v>4</v>
      </c>
      <c r="F17" s="55"/>
      <c r="G17" s="36" t="str">
        <f>IFERROR(VLOOKUP(F17,$G$45:$H$58,2,FALSE),"")</f>
        <v/>
      </c>
      <c r="H17" s="65" t="str">
        <f>IFERROR(G17*E17,"")</f>
        <v/>
      </c>
      <c r="I17" s="49"/>
      <c r="J17" s="120" t="s">
        <v>46</v>
      </c>
      <c r="K17" s="40">
        <v>311</v>
      </c>
      <c r="L17" s="41" t="s">
        <v>86</v>
      </c>
      <c r="M17" s="42">
        <v>4</v>
      </c>
      <c r="N17" s="42"/>
      <c r="O17" s="37" t="str">
        <f>IFERROR(VLOOKUP(N17,$G$45:$H$58,2,FALSE),"")</f>
        <v/>
      </c>
      <c r="P17" s="67" t="str">
        <f>IFERROR(O17*M17,"")</f>
        <v/>
      </c>
      <c r="Q17" s="49"/>
    </row>
    <row r="18" spans="1:26" ht="15" customHeight="1" thickBot="1" x14ac:dyDescent="0.4">
      <c r="A18" s="193"/>
      <c r="B18" s="140" t="s">
        <v>43</v>
      </c>
      <c r="C18" s="139">
        <v>265</v>
      </c>
      <c r="D18" s="138" t="s">
        <v>60</v>
      </c>
      <c r="E18" s="83">
        <v>4</v>
      </c>
      <c r="F18" s="42"/>
      <c r="G18" s="36" t="str">
        <f>IFERROR(VLOOKUP(F18,$G$45:$H$58,2,FALSE),"")</f>
        <v/>
      </c>
      <c r="I18" s="137"/>
      <c r="J18" s="140" t="s">
        <v>43</v>
      </c>
      <c r="K18" s="139">
        <v>266</v>
      </c>
      <c r="L18" s="141" t="s">
        <v>65</v>
      </c>
      <c r="M18" s="83">
        <v>3</v>
      </c>
      <c r="N18" s="83"/>
      <c r="O18" s="37" t="str">
        <f>IFERROR(VLOOKUP(N18,$G$45:$H$58,2,FALSE),"")</f>
        <v/>
      </c>
      <c r="P18" s="67" t="str">
        <f>IFERROR(O18*M18,"")</f>
        <v/>
      </c>
      <c r="Q18" s="142"/>
      <c r="Z18" s="5"/>
    </row>
    <row r="19" spans="1:26" ht="15" customHeight="1" thickBot="1" x14ac:dyDescent="0.4">
      <c r="A19" s="193"/>
      <c r="B19" s="104"/>
      <c r="C19" s="105"/>
      <c r="D19" s="105"/>
      <c r="E19" s="105"/>
      <c r="F19" s="105"/>
      <c r="G19" s="36" t="str">
        <f t="shared" si="2"/>
        <v/>
      </c>
      <c r="H19" s="105"/>
      <c r="I19" s="106"/>
      <c r="J19" s="120" t="s">
        <v>68</v>
      </c>
      <c r="K19" s="45">
        <v>251</v>
      </c>
      <c r="L19" s="70" t="s">
        <v>69</v>
      </c>
      <c r="M19" s="47">
        <v>4</v>
      </c>
      <c r="N19" s="48"/>
      <c r="O19" s="37" t="str">
        <f>IFERROR(VLOOKUP(N19,$G$45:$H$58,2,FALSE),"")</f>
        <v/>
      </c>
      <c r="P19" s="67" t="str">
        <f>IFERROR(O19*M19,"")</f>
        <v/>
      </c>
      <c r="Q19" s="51" t="s">
        <v>42</v>
      </c>
      <c r="Z19" s="5"/>
    </row>
    <row r="20" spans="1:26" ht="15" customHeight="1" thickBot="1" x14ac:dyDescent="0.4">
      <c r="A20" s="208"/>
      <c r="B20" s="72"/>
      <c r="C20" s="121"/>
      <c r="D20" s="122"/>
      <c r="E20" s="73">
        <f>SUM(E15:E18)</f>
        <v>15</v>
      </c>
      <c r="F20" s="50"/>
      <c r="G20" s="36" t="str">
        <f t="shared" si="2"/>
        <v/>
      </c>
      <c r="H20" s="55">
        <f>SUM(SUMIF(G15:G19,"&lt;=4",H15:H19))</f>
        <v>0</v>
      </c>
      <c r="I20" s="74"/>
      <c r="J20" s="75"/>
      <c r="K20" s="76"/>
      <c r="L20" s="77"/>
      <c r="M20" s="59">
        <f>SUM(M15:M19)</f>
        <v>17</v>
      </c>
      <c r="N20" s="78"/>
      <c r="O20" s="37" t="str">
        <f t="shared" si="3"/>
        <v/>
      </c>
      <c r="P20" s="63">
        <f>SUM(SUMIF(W15:W19,"&lt;=4",X15:X19))</f>
        <v>0</v>
      </c>
      <c r="Q20" s="64"/>
      <c r="Z20" s="5"/>
    </row>
    <row r="21" spans="1:26" ht="15" customHeight="1" thickBot="1" x14ac:dyDescent="0.4">
      <c r="A21" s="192" t="s">
        <v>11</v>
      </c>
      <c r="B21" s="187" t="s">
        <v>50</v>
      </c>
      <c r="C21" s="188"/>
      <c r="D21" s="52" t="s">
        <v>64</v>
      </c>
      <c r="E21" s="42">
        <v>3</v>
      </c>
      <c r="F21" s="50"/>
      <c r="G21" s="37" t="str">
        <f>IFERROR(VLOOKUP(F21,$G$45:$H$58,2,FALSE),"")</f>
        <v/>
      </c>
      <c r="H21" s="35" t="str">
        <f>IFERROR(G21*E21,"")</f>
        <v/>
      </c>
      <c r="I21" s="95" t="s">
        <v>51</v>
      </c>
      <c r="J21" s="80" t="s">
        <v>46</v>
      </c>
      <c r="K21" s="81">
        <v>401</v>
      </c>
      <c r="L21" s="82" t="s">
        <v>83</v>
      </c>
      <c r="M21" s="35">
        <v>1</v>
      </c>
      <c r="N21" s="83"/>
      <c r="O21" s="37" t="str">
        <f t="shared" si="3"/>
        <v/>
      </c>
      <c r="P21" s="35" t="str">
        <f>IFERROR(O21*M21,"")</f>
        <v/>
      </c>
      <c r="Q21" s="68"/>
      <c r="Z21" s="5"/>
    </row>
    <row r="22" spans="1:26" ht="15" customHeight="1" thickBot="1" x14ac:dyDescent="0.4">
      <c r="A22" s="193"/>
      <c r="B22" s="120" t="s">
        <v>55</v>
      </c>
      <c r="C22" s="45">
        <v>222</v>
      </c>
      <c r="D22" s="70" t="s">
        <v>67</v>
      </c>
      <c r="E22" s="47">
        <v>3</v>
      </c>
      <c r="F22" s="48"/>
      <c r="G22" s="36" t="str">
        <f>IFERROR(VLOOKUP(F22,$G$45:$H$58,2,FALSE),"")</f>
        <v/>
      </c>
      <c r="H22" s="79" t="str">
        <f>IFERROR(G22*E22,"")</f>
        <v/>
      </c>
      <c r="I22" s="84"/>
      <c r="J22" s="187" t="s">
        <v>80</v>
      </c>
      <c r="K22" s="188"/>
      <c r="L22" s="41"/>
      <c r="M22" s="65">
        <v>3</v>
      </c>
      <c r="N22" s="42"/>
      <c r="O22" s="37" t="str">
        <f>IFERROR(VLOOKUP(N22,$G$45:$H$58,2,FALSE),"")</f>
        <v/>
      </c>
      <c r="P22" s="35" t="str">
        <f>IFERROR(O22*M22,"")</f>
        <v/>
      </c>
      <c r="Q22" s="85"/>
      <c r="Z22" s="5"/>
    </row>
    <row r="23" spans="1:26" ht="15" customHeight="1" thickBot="1" x14ac:dyDescent="0.4">
      <c r="A23" s="193"/>
      <c r="B23" s="120" t="s">
        <v>46</v>
      </c>
      <c r="C23" s="143">
        <v>374</v>
      </c>
      <c r="D23" s="46" t="s">
        <v>66</v>
      </c>
      <c r="E23" s="145">
        <v>4</v>
      </c>
      <c r="F23" s="108"/>
      <c r="G23" s="36" t="str">
        <f>IFERROR(VLOOKUP(F23,$G$45:$H$58,2,FALSE),"")</f>
        <v/>
      </c>
      <c r="H23" s="79" t="str">
        <f>IFERROR(G23*E23,"")</f>
        <v/>
      </c>
      <c r="I23" s="146"/>
      <c r="J23" s="119" t="s">
        <v>46</v>
      </c>
      <c r="K23" s="40">
        <v>343</v>
      </c>
      <c r="L23" s="41" t="s">
        <v>76</v>
      </c>
      <c r="M23" s="42">
        <v>4</v>
      </c>
      <c r="N23" s="42"/>
      <c r="O23" s="37" t="str">
        <f>IFERROR(VLOOKUP(N23,$G$45:$H$58,2,FALSE),"")</f>
        <v/>
      </c>
      <c r="P23" s="35" t="str">
        <f>IFERROR(O23*M23,"")</f>
        <v/>
      </c>
      <c r="Q23" s="85"/>
      <c r="Z23" s="5"/>
    </row>
    <row r="24" spans="1:26" ht="15" customHeight="1" thickBot="1" x14ac:dyDescent="0.4">
      <c r="A24" s="193"/>
      <c r="B24" s="69" t="s">
        <v>46</v>
      </c>
      <c r="C24" s="45">
        <v>320</v>
      </c>
      <c r="D24" s="144" t="s">
        <v>72</v>
      </c>
      <c r="E24" s="47">
        <v>3</v>
      </c>
      <c r="F24" s="47"/>
      <c r="G24" s="36" t="str">
        <f>IFERROR(VLOOKUP(F24,$G$45:$H$58,2,FALSE),"")</f>
        <v/>
      </c>
      <c r="H24" s="79" t="str">
        <f>IFERROR(G24*E24,"")</f>
        <v/>
      </c>
      <c r="I24" s="49"/>
      <c r="J24" s="187" t="s">
        <v>84</v>
      </c>
      <c r="K24" s="188"/>
      <c r="L24" s="41" t="s">
        <v>85</v>
      </c>
      <c r="M24" s="42">
        <v>3</v>
      </c>
      <c r="N24" s="47"/>
      <c r="O24" s="37" t="str">
        <f>IFERROR(VLOOKUP(N24,$G$45:$H$58,2,FALSE),"")</f>
        <v/>
      </c>
      <c r="P24" s="35" t="str">
        <f>IFERROR(O24*M24,"")</f>
        <v/>
      </c>
      <c r="Q24" s="85"/>
      <c r="Z24" s="5"/>
    </row>
    <row r="25" spans="1:26" ht="15" customHeight="1" thickBot="1" x14ac:dyDescent="0.4">
      <c r="A25" s="193"/>
      <c r="B25" s="119" t="s">
        <v>46</v>
      </c>
      <c r="C25" s="40">
        <v>341</v>
      </c>
      <c r="D25" s="41" t="s">
        <v>77</v>
      </c>
      <c r="E25" s="42">
        <v>3</v>
      </c>
      <c r="F25" s="42"/>
      <c r="G25" s="36" t="str">
        <f>IFERROR(VLOOKUP(F25,$G$45:$H$58,2,FALSE),"")</f>
        <v/>
      </c>
      <c r="H25" s="79" t="str">
        <f>IFERROR(G25*E25,"")</f>
        <v/>
      </c>
      <c r="I25" s="84"/>
      <c r="J25" s="187" t="s">
        <v>50</v>
      </c>
      <c r="K25" s="188"/>
      <c r="L25" s="52" t="s">
        <v>64</v>
      </c>
      <c r="M25" s="42">
        <v>3</v>
      </c>
      <c r="N25" s="42"/>
      <c r="O25" s="37" t="str">
        <f>IFERROR(VLOOKUP(N25,$G$45:$H$58,2,FALSE),"")</f>
        <v/>
      </c>
      <c r="P25" s="94" t="str">
        <f>IFERROR(O25*M25,"")</f>
        <v/>
      </c>
      <c r="Q25" s="95" t="s">
        <v>51</v>
      </c>
      <c r="Z25" s="8"/>
    </row>
    <row r="26" spans="1:26" ht="15" customHeight="1" thickBot="1" x14ac:dyDescent="0.4">
      <c r="A26" s="193"/>
      <c r="B26" s="86"/>
      <c r="C26" s="87"/>
      <c r="D26" s="88"/>
      <c r="E26" s="57">
        <f>SUM(E21:E25)</f>
        <v>16</v>
      </c>
      <c r="F26" s="110"/>
      <c r="G26" s="36" t="str">
        <f t="shared" si="2"/>
        <v/>
      </c>
      <c r="H26" s="58">
        <f>SUM(SUMIF(W21:W25,"&lt;=4",X21:X25))</f>
        <v>0</v>
      </c>
      <c r="I26" s="74"/>
      <c r="J26" s="89"/>
      <c r="K26" s="90"/>
      <c r="L26" s="91"/>
      <c r="M26" s="59">
        <f>SUM(M21:M25)</f>
        <v>14</v>
      </c>
      <c r="N26" s="63"/>
      <c r="O26" s="37" t="str">
        <f t="shared" si="3"/>
        <v/>
      </c>
      <c r="P26" s="63">
        <f>SUM(SUMIF(O21:O25,"&lt;=4",P21:P25))</f>
        <v>0</v>
      </c>
      <c r="Q26" s="92"/>
      <c r="Z26" s="5"/>
    </row>
    <row r="27" spans="1:26" ht="15" customHeight="1" thickBot="1" x14ac:dyDescent="0.4">
      <c r="A27" s="192" t="s">
        <v>91</v>
      </c>
      <c r="B27" s="33" t="s">
        <v>46</v>
      </c>
      <c r="C27" s="34">
        <v>403</v>
      </c>
      <c r="D27" s="82" t="s">
        <v>82</v>
      </c>
      <c r="E27" s="35">
        <v>2</v>
      </c>
      <c r="F27" s="93"/>
      <c r="G27" s="36" t="str">
        <f t="shared" si="2"/>
        <v/>
      </c>
      <c r="H27" s="93" t="str">
        <f>IFERROR(G27*E27,"")</f>
        <v/>
      </c>
      <c r="I27" s="66"/>
      <c r="J27" s="33" t="s">
        <v>46</v>
      </c>
      <c r="K27" s="34">
        <v>405</v>
      </c>
      <c r="L27" s="82" t="s">
        <v>87</v>
      </c>
      <c r="M27" s="35">
        <v>3</v>
      </c>
      <c r="N27" s="83"/>
      <c r="O27" s="37" t="str">
        <f t="shared" si="3"/>
        <v/>
      </c>
      <c r="P27" s="94" t="str">
        <f>IFERROR(O27*M27,"")</f>
        <v/>
      </c>
      <c r="Q27" s="38"/>
      <c r="Z27" s="5"/>
    </row>
    <row r="28" spans="1:26" ht="15" customHeight="1" thickBot="1" x14ac:dyDescent="0.4">
      <c r="A28" s="193"/>
      <c r="B28" s="119" t="s">
        <v>46</v>
      </c>
      <c r="C28" s="40">
        <v>376</v>
      </c>
      <c r="D28" s="41" t="s">
        <v>81</v>
      </c>
      <c r="E28" s="42">
        <v>4</v>
      </c>
      <c r="F28" s="50"/>
      <c r="G28" s="36" t="str">
        <f t="shared" si="2"/>
        <v/>
      </c>
      <c r="H28" s="93" t="str">
        <f t="shared" ref="H28" si="4">IFERROR(G28*E28,"")</f>
        <v/>
      </c>
      <c r="I28" s="44"/>
      <c r="J28" s="187" t="s">
        <v>80</v>
      </c>
      <c r="K28" s="188"/>
      <c r="L28" s="41"/>
      <c r="M28" s="42">
        <v>3</v>
      </c>
      <c r="N28" s="42"/>
      <c r="O28" s="37" t="str">
        <f t="shared" si="3"/>
        <v/>
      </c>
      <c r="P28" s="94" t="str">
        <f t="shared" ref="P28" si="5">IFERROR(O28*M28,"")</f>
        <v/>
      </c>
      <c r="Q28" s="85"/>
      <c r="Z28" s="5"/>
    </row>
    <row r="29" spans="1:26" ht="15" customHeight="1" thickBot="1" x14ac:dyDescent="0.4">
      <c r="A29" s="193"/>
      <c r="B29" s="120" t="s">
        <v>80</v>
      </c>
      <c r="C29" s="45"/>
      <c r="D29" s="70"/>
      <c r="E29" s="47">
        <v>3</v>
      </c>
      <c r="F29" s="108"/>
      <c r="G29" s="36" t="str">
        <f>IFERROR(VLOOKUP(#REF!,$G$45:$H$58,2,FALSE),"")</f>
        <v/>
      </c>
      <c r="H29" s="93" t="str">
        <f>IFERROR(G29*#REF!,"")</f>
        <v/>
      </c>
      <c r="I29" s="44"/>
      <c r="J29" s="187" t="s">
        <v>80</v>
      </c>
      <c r="K29" s="188"/>
      <c r="L29" s="41"/>
      <c r="M29" s="42">
        <v>3</v>
      </c>
      <c r="N29" s="50"/>
      <c r="O29" s="36" t="str">
        <f>IFERROR(VLOOKUP(F29,$G$45:$H$58,2,FALSE),"")</f>
        <v/>
      </c>
      <c r="P29" s="93" t="str">
        <f>IFERROR(O29*E29,"")</f>
        <v/>
      </c>
      <c r="Q29" s="49"/>
    </row>
    <row r="30" spans="1:26" ht="15" customHeight="1" thickBot="1" x14ac:dyDescent="0.4">
      <c r="A30" s="193"/>
      <c r="B30" s="189" t="s">
        <v>88</v>
      </c>
      <c r="C30" s="190"/>
      <c r="D30" s="70"/>
      <c r="E30" s="47">
        <v>3</v>
      </c>
      <c r="F30" s="109"/>
      <c r="G30" s="36" t="str">
        <f>IFERROR(VLOOKUP(F30,$G$45:$H$58,2,FALSE),"")</f>
        <v/>
      </c>
      <c r="H30" s="79" t="str">
        <f>IFERROR(G30*E30,"")</f>
        <v/>
      </c>
      <c r="I30" s="44"/>
      <c r="J30" s="187" t="s">
        <v>88</v>
      </c>
      <c r="K30" s="188"/>
      <c r="L30" s="41" t="s">
        <v>15</v>
      </c>
      <c r="M30" s="42">
        <v>3</v>
      </c>
      <c r="N30" s="42"/>
      <c r="O30" s="37" t="str">
        <f>IFERROR(VLOOKUP(N30,$G$45:$H$58,2,FALSE),"")</f>
        <v/>
      </c>
      <c r="P30" s="94" t="str">
        <f>IFERROR(O30*M30,"")</f>
        <v/>
      </c>
      <c r="Q30" s="85"/>
      <c r="Z30" s="5"/>
    </row>
    <row r="31" spans="1:26" ht="15" customHeight="1" x14ac:dyDescent="0.35">
      <c r="A31" s="193"/>
      <c r="B31" s="39" t="s">
        <v>90</v>
      </c>
      <c r="C31" s="117">
        <v>327</v>
      </c>
      <c r="D31" s="52" t="s">
        <v>223</v>
      </c>
      <c r="E31" s="42">
        <v>3</v>
      </c>
      <c r="F31" s="50"/>
      <c r="G31" s="36" t="str">
        <f>IFERROR(VLOOKUP(F31,$G$45:$H$58,2,FALSE),"")</f>
        <v/>
      </c>
      <c r="H31" s="93" t="str">
        <f>IFERROR(G31*E31,"")</f>
        <v/>
      </c>
      <c r="I31" s="50" t="s">
        <v>93</v>
      </c>
      <c r="J31" s="187" t="s">
        <v>89</v>
      </c>
      <c r="K31" s="188"/>
      <c r="L31" s="41"/>
      <c r="M31" s="42">
        <v>3</v>
      </c>
      <c r="N31" s="42"/>
      <c r="O31" s="37" t="str">
        <f>IFERROR(VLOOKUP(N31,$G$45:$H$58,2,FALSE),"")</f>
        <v/>
      </c>
      <c r="P31" s="94" t="str">
        <f>IFERROR(O31*M31,"")</f>
        <v/>
      </c>
      <c r="Q31" s="85"/>
      <c r="Z31" s="8"/>
    </row>
    <row r="32" spans="1:26" ht="15" customHeight="1" thickBot="1" x14ac:dyDescent="0.4">
      <c r="A32" s="193"/>
      <c r="B32" s="72"/>
      <c r="C32" s="96"/>
      <c r="D32" s="97"/>
      <c r="E32" s="59">
        <f>SUM(E27:E31)</f>
        <v>15</v>
      </c>
      <c r="F32" s="98"/>
      <c r="G32" s="98"/>
      <c r="H32" s="58">
        <f>SUM(SUMIF(G27:G31,"&lt;=4",H27:H31))</f>
        <v>0</v>
      </c>
      <c r="I32" s="99"/>
      <c r="J32" s="90"/>
      <c r="K32" s="90"/>
      <c r="L32" s="100"/>
      <c r="M32" s="59">
        <f>SUM(M27:M31)</f>
        <v>15</v>
      </c>
      <c r="N32" s="78"/>
      <c r="O32" s="78"/>
      <c r="P32" s="78">
        <f>SUM(SUMIF(O27:O31,"&lt;=4",P27:P31))</f>
        <v>0</v>
      </c>
      <c r="Q32" s="101"/>
      <c r="Z32">
        <f>SUM($H$14,$H$20,$H$26,$H$32,$P$14,$P$20,$P$26,$P$32,H39)</f>
        <v>0</v>
      </c>
    </row>
    <row r="33" spans="1:26" ht="15" customHeight="1" thickBot="1" x14ac:dyDescent="0.4">
      <c r="A33" s="118"/>
      <c r="Z33" s="5"/>
    </row>
    <row r="34" spans="1:26" ht="15" customHeight="1" x14ac:dyDescent="0.35">
      <c r="A34" s="1"/>
      <c r="B34" s="147" t="s">
        <v>10</v>
      </c>
      <c r="C34" s="148"/>
      <c r="D34" s="149"/>
      <c r="E34" s="150" t="s">
        <v>6</v>
      </c>
      <c r="F34" s="151" t="s">
        <v>7</v>
      </c>
      <c r="G34" s="152"/>
      <c r="H34" s="152"/>
      <c r="I34" s="153" t="s">
        <v>17</v>
      </c>
      <c r="R34" s="1"/>
      <c r="S34" s="1"/>
      <c r="T34" s="1"/>
      <c r="U34" s="1"/>
      <c r="V34" s="1"/>
      <c r="W34" s="1"/>
      <c r="X34" s="1"/>
    </row>
    <row r="35" spans="1:26" ht="15" customHeight="1" x14ac:dyDescent="0.35">
      <c r="A35" s="1"/>
      <c r="B35" s="154"/>
      <c r="C35" s="155"/>
      <c r="D35" s="156"/>
      <c r="E35" s="42"/>
      <c r="F35" s="50"/>
      <c r="G35" s="50" t="e">
        <f>VLOOKUP(F35,$G$52:$H$54,2,FALSE)</f>
        <v>#N/A</v>
      </c>
      <c r="H35" s="50" t="e">
        <f>G35*E35</f>
        <v>#N/A</v>
      </c>
      <c r="I35" s="134"/>
      <c r="R35" s="1"/>
      <c r="S35" s="1"/>
      <c r="T35" s="1"/>
      <c r="U35" s="1"/>
      <c r="V35" s="1"/>
      <c r="W35" s="1"/>
      <c r="X35" s="1"/>
    </row>
    <row r="36" spans="1:26" ht="15" customHeight="1" x14ac:dyDescent="0.35">
      <c r="A36" s="1"/>
      <c r="B36" s="154" t="s">
        <v>15</v>
      </c>
      <c r="C36" s="155" t="s">
        <v>15</v>
      </c>
      <c r="D36" s="156" t="s">
        <v>15</v>
      </c>
      <c r="E36" s="42" t="s">
        <v>15</v>
      </c>
      <c r="F36" s="42" t="s">
        <v>15</v>
      </c>
      <c r="G36" s="50" t="e">
        <f>VLOOKUP(F36,$G$52:$H$54,2,FALSE)</f>
        <v>#N/A</v>
      </c>
      <c r="H36" s="50" t="e">
        <f>G36*E36</f>
        <v>#N/A</v>
      </c>
      <c r="I36" s="134"/>
    </row>
    <row r="37" spans="1:26" ht="15" customHeight="1" x14ac:dyDescent="0.35">
      <c r="A37" s="1"/>
      <c r="B37" s="154" t="s">
        <v>15</v>
      </c>
      <c r="C37" s="155" t="s">
        <v>15</v>
      </c>
      <c r="D37" s="156" t="s">
        <v>15</v>
      </c>
      <c r="E37" s="42" t="s">
        <v>15</v>
      </c>
      <c r="F37" s="50" t="s">
        <v>15</v>
      </c>
      <c r="G37" s="50" t="e">
        <f>VLOOKUP(F37,$G$52:$H$54,2,FALSE)</f>
        <v>#N/A</v>
      </c>
      <c r="H37" s="50" t="e">
        <f>G37*E37</f>
        <v>#N/A</v>
      </c>
      <c r="I37" s="134"/>
    </row>
    <row r="38" spans="1:26" ht="15" customHeight="1" x14ac:dyDescent="0.35">
      <c r="A38" s="1"/>
      <c r="B38" s="154" t="s">
        <v>15</v>
      </c>
      <c r="C38" s="155" t="s">
        <v>15</v>
      </c>
      <c r="D38" s="156" t="s">
        <v>15</v>
      </c>
      <c r="E38" s="42" t="s">
        <v>15</v>
      </c>
      <c r="F38" s="42" t="s">
        <v>15</v>
      </c>
      <c r="G38" s="50" t="e">
        <f>VLOOKUP(F38,$G$52:$H$54,2,FALSE)</f>
        <v>#N/A</v>
      </c>
      <c r="H38" s="50" t="e">
        <f>G38*E38</f>
        <v>#N/A</v>
      </c>
      <c r="I38" s="134"/>
    </row>
    <row r="39" spans="1:26" ht="15" customHeight="1" thickBot="1" x14ac:dyDescent="0.4">
      <c r="A39" s="7"/>
      <c r="B39" s="75"/>
      <c r="C39" s="90"/>
      <c r="D39" s="100"/>
      <c r="E39" s="58">
        <f>SUM(U14:U20)</f>
        <v>0</v>
      </c>
      <c r="F39" s="157"/>
      <c r="G39" s="158"/>
      <c r="H39" s="159">
        <f>SUM(SUMIF(G35:G38,"&lt;=4",H35:H38))</f>
        <v>0</v>
      </c>
      <c r="I39" s="160"/>
    </row>
    <row r="40" spans="1:26" ht="15" customHeight="1" thickBot="1" x14ac:dyDescent="0.4">
      <c r="B40" s="167" t="s">
        <v>12</v>
      </c>
      <c r="C40" s="168"/>
      <c r="D40" s="169"/>
      <c r="E40" s="184">
        <f>SUM(E14, M14, E20, M20, E26, M26, E32, M32)</f>
        <v>126</v>
      </c>
      <c r="F40" s="185"/>
      <c r="G40" s="185"/>
      <c r="H40" s="185"/>
      <c r="I40" s="186"/>
    </row>
    <row r="41" spans="1:26" ht="15" customHeight="1" thickBot="1" x14ac:dyDescent="0.4">
      <c r="B41" s="167" t="s">
        <v>13</v>
      </c>
      <c r="C41" s="168"/>
      <c r="D41" s="169"/>
      <c r="E41" s="184">
        <f>SUM(SUMIF(W7:W7,"&lt;=F",V7:V7),SUMIF(V8:V12,"&lt;=F",U8:U12),SUMIF(F15:F19,"&lt;=F",E15:E19),SUMIF(V15:V19,"&lt;=F",U15:U19),SUMIF(V21:V25,"&lt;=F",U21:U25),SUMIF(N21:N24,"&lt;=F",M21:M24),SUMIF(F27:F31,"&lt;=F",E27:E31),SUMIF(N27:N31,"&lt;=F",M27:M31),SUMIF(F35:F38,"&lt;=F",E35:E38))</f>
        <v>0</v>
      </c>
      <c r="F41" s="185"/>
      <c r="G41" s="185"/>
      <c r="H41" s="185"/>
      <c r="I41" s="186"/>
    </row>
    <row r="42" spans="1:26" ht="15" customHeight="1" thickBot="1" x14ac:dyDescent="0.4">
      <c r="B42" s="161"/>
      <c r="C42" s="162"/>
      <c r="D42" s="163"/>
      <c r="E42" s="164"/>
      <c r="F42" s="165"/>
      <c r="G42" s="165"/>
      <c r="H42" s="165"/>
      <c r="I42" s="166"/>
    </row>
    <row r="43" spans="1:26" ht="15" customHeight="1" x14ac:dyDescent="0.35">
      <c r="B43" s="170" t="s">
        <v>14</v>
      </c>
      <c r="C43" s="171"/>
      <c r="D43" s="172"/>
      <c r="E43" s="178" t="str">
        <f>IFERROR(Z32/E41,"")</f>
        <v/>
      </c>
      <c r="F43" s="179"/>
      <c r="G43" s="179"/>
      <c r="H43" s="179"/>
      <c r="I43" s="180"/>
    </row>
    <row r="44" spans="1:26" ht="15" customHeight="1" thickBot="1" x14ac:dyDescent="0.4">
      <c r="B44" s="173"/>
      <c r="C44" s="174"/>
      <c r="D44" s="175"/>
      <c r="E44" s="181"/>
      <c r="F44" s="182"/>
      <c r="G44" s="182"/>
      <c r="H44" s="182"/>
      <c r="I44" s="183"/>
    </row>
    <row r="45" spans="1:26" ht="15" customHeight="1" x14ac:dyDescent="0.35">
      <c r="G45" s="103" t="s">
        <v>93</v>
      </c>
      <c r="H45" s="103">
        <v>4</v>
      </c>
    </row>
    <row r="46" spans="1:26" ht="15" customHeight="1" x14ac:dyDescent="0.35">
      <c r="G46" s="103" t="s">
        <v>94</v>
      </c>
      <c r="H46" s="103">
        <v>3</v>
      </c>
      <c r="J46" s="102"/>
      <c r="K46" s="102"/>
      <c r="L46" s="102"/>
      <c r="M46" s="102"/>
      <c r="N46" s="102"/>
      <c r="O46" s="102"/>
      <c r="P46" s="102"/>
      <c r="Q46" s="102"/>
    </row>
    <row r="47" spans="1:26" ht="15" customHeight="1" x14ac:dyDescent="0.35">
      <c r="G47" s="103" t="s">
        <v>16</v>
      </c>
      <c r="H47" s="103">
        <v>2</v>
      </c>
      <c r="J47" s="102"/>
      <c r="K47" s="102"/>
      <c r="L47" s="102"/>
      <c r="M47" s="102"/>
      <c r="N47" s="102"/>
      <c r="O47" s="102"/>
      <c r="P47" s="102"/>
      <c r="Q47" s="102"/>
    </row>
    <row r="48" spans="1:26" ht="15" customHeight="1" x14ac:dyDescent="0.35">
      <c r="G48" s="103" t="s">
        <v>95</v>
      </c>
      <c r="H48" s="103">
        <v>1</v>
      </c>
      <c r="J48" s="102"/>
      <c r="K48" s="102"/>
      <c r="L48" s="102"/>
      <c r="M48" s="102"/>
      <c r="N48" s="102"/>
      <c r="O48" s="102"/>
      <c r="P48" s="102"/>
      <c r="Q48" s="102"/>
    </row>
    <row r="49" spans="7:17" ht="15" customHeight="1" x14ac:dyDescent="0.35">
      <c r="G49" s="103" t="s">
        <v>96</v>
      </c>
      <c r="H49" s="103">
        <v>0</v>
      </c>
      <c r="J49" s="102"/>
      <c r="K49" s="102"/>
      <c r="L49" s="102"/>
      <c r="M49" s="102"/>
      <c r="N49" s="102"/>
      <c r="O49" s="102"/>
      <c r="P49" s="102"/>
      <c r="Q49" s="102"/>
    </row>
    <row r="50" spans="7:17" ht="15" customHeight="1" x14ac:dyDescent="0.35">
      <c r="G50" s="103" t="s">
        <v>97</v>
      </c>
      <c r="H50" s="103">
        <v>4</v>
      </c>
      <c r="J50" s="102"/>
      <c r="K50" s="102"/>
      <c r="L50" s="102"/>
      <c r="M50" s="102"/>
      <c r="N50" s="102"/>
      <c r="O50" s="102"/>
      <c r="P50" s="102"/>
      <c r="Q50" s="102"/>
    </row>
    <row r="51" spans="7:17" ht="15" customHeight="1" x14ac:dyDescent="0.35">
      <c r="G51" s="103" t="s">
        <v>98</v>
      </c>
      <c r="H51" s="103">
        <v>3.5</v>
      </c>
      <c r="J51" s="102"/>
      <c r="K51" s="102"/>
      <c r="L51" s="102"/>
      <c r="M51" s="102"/>
      <c r="N51" s="102"/>
      <c r="O51" s="102"/>
      <c r="P51" s="102"/>
      <c r="Q51" s="102"/>
    </row>
    <row r="52" spans="7:17" ht="15" customHeight="1" x14ac:dyDescent="0.35">
      <c r="G52" s="103" t="s">
        <v>37</v>
      </c>
      <c r="H52" s="103">
        <v>3</v>
      </c>
      <c r="J52" s="102"/>
      <c r="K52" s="102"/>
      <c r="L52" s="102"/>
      <c r="M52" s="102"/>
      <c r="N52" s="102"/>
      <c r="O52" s="102"/>
      <c r="P52" s="102"/>
      <c r="Q52" s="102"/>
    </row>
    <row r="53" spans="7:17" ht="15" customHeight="1" x14ac:dyDescent="0.35">
      <c r="G53" s="103" t="s">
        <v>38</v>
      </c>
      <c r="H53" s="103">
        <v>3.5</v>
      </c>
    </row>
    <row r="54" spans="7:17" ht="15" customHeight="1" x14ac:dyDescent="0.35">
      <c r="G54" s="103" t="s">
        <v>39</v>
      </c>
      <c r="H54" s="103">
        <v>3</v>
      </c>
    </row>
    <row r="55" spans="7:17" ht="15" customHeight="1" x14ac:dyDescent="0.35">
      <c r="G55" s="103" t="s">
        <v>99</v>
      </c>
      <c r="H55" s="103">
        <v>2.5</v>
      </c>
    </row>
    <row r="56" spans="7:17" ht="15" customHeight="1" x14ac:dyDescent="0.35">
      <c r="G56" s="103" t="s">
        <v>100</v>
      </c>
      <c r="H56" s="103">
        <v>3</v>
      </c>
    </row>
    <row r="57" spans="7:17" ht="15" customHeight="1" x14ac:dyDescent="0.35">
      <c r="G57" s="103" t="s">
        <v>101</v>
      </c>
      <c r="H57" s="103">
        <v>2.5</v>
      </c>
    </row>
    <row r="58" spans="7:17" x14ac:dyDescent="0.35">
      <c r="G58" s="103" t="s">
        <v>102</v>
      </c>
      <c r="H58" s="103">
        <v>2</v>
      </c>
    </row>
    <row r="101" spans="17:17" ht="15.5" x14ac:dyDescent="0.35">
      <c r="Q101" s="6"/>
    </row>
  </sheetData>
  <mergeCells count="33">
    <mergeCell ref="I4:K4"/>
    <mergeCell ref="C4:D4"/>
    <mergeCell ref="A27:A32"/>
    <mergeCell ref="A1:Q1"/>
    <mergeCell ref="A2:Q2"/>
    <mergeCell ref="A21:A26"/>
    <mergeCell ref="L4:M4"/>
    <mergeCell ref="N4:O4"/>
    <mergeCell ref="B6:I6"/>
    <mergeCell ref="J6:Q6"/>
    <mergeCell ref="B7:D7"/>
    <mergeCell ref="J7:L7"/>
    <mergeCell ref="A8:A14"/>
    <mergeCell ref="A15:A20"/>
    <mergeCell ref="B14:D14"/>
    <mergeCell ref="J24:K24"/>
    <mergeCell ref="B21:C21"/>
    <mergeCell ref="B41:D41"/>
    <mergeCell ref="B43:D44"/>
    <mergeCell ref="J11:K11"/>
    <mergeCell ref="E43:I44"/>
    <mergeCell ref="E41:I41"/>
    <mergeCell ref="E40:I40"/>
    <mergeCell ref="B11:C11"/>
    <mergeCell ref="B30:C30"/>
    <mergeCell ref="J29:K29"/>
    <mergeCell ref="J28:K28"/>
    <mergeCell ref="J30:K30"/>
    <mergeCell ref="J25:K25"/>
    <mergeCell ref="J22:K22"/>
    <mergeCell ref="B40:D40"/>
    <mergeCell ref="J13:K13"/>
    <mergeCell ref="J31:K31"/>
  </mergeCells>
  <hyperlinks>
    <hyperlink ref="L11" r:id="rId1" location="genedcoursestext" xr:uid="{00000000-0004-0000-0000-000000000000}"/>
    <hyperlink ref="D11" r:id="rId2" location="genedcoursestext" xr:uid="{00000000-0004-0000-0000-000001000000}"/>
    <hyperlink ref="L25" r:id="rId3" location="genedcoursestext" xr:uid="{00000000-0004-0000-0000-000003000000}"/>
    <hyperlink ref="D31" r:id="rId4" location="genedcoursestext" display="See NDSU Bulletin" xr:uid="{00000000-0004-0000-0000-000004000000}"/>
    <hyperlink ref="D21" r:id="rId5" location="genedcoursestext" xr:uid="{424151FF-7100-4FCC-92CB-28D6BB289DC2}"/>
  </hyperlinks>
  <pageMargins left="0.2" right="0.2" top="0.25" bottom="0.25" header="0" footer="0"/>
  <pageSetup orientation="landscape" r:id="rId6"/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9</xdr:col>
                    <xdr:colOff>381000</xdr:colOff>
                    <xdr:row>33</xdr:row>
                    <xdr:rowOff>114300</xdr:rowOff>
                  </from>
                  <to>
                    <xdr:col>11</xdr:col>
                    <xdr:colOff>374650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95250</xdr:rowOff>
                  </from>
                  <to>
                    <xdr:col>11</xdr:col>
                    <xdr:colOff>812800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1193800</xdr:colOff>
                    <xdr:row>33</xdr:row>
                    <xdr:rowOff>114300</xdr:rowOff>
                  </from>
                  <to>
                    <xdr:col>13</xdr:col>
                    <xdr:colOff>387350</xdr:colOff>
                    <xdr:row>34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11</xdr:col>
                    <xdr:colOff>1193800</xdr:colOff>
                    <xdr:row>35</xdr:row>
                    <xdr:rowOff>95250</xdr:rowOff>
                  </from>
                  <to>
                    <xdr:col>16</xdr:col>
                    <xdr:colOff>196850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9</xdr:col>
                    <xdr:colOff>381000</xdr:colOff>
                    <xdr:row>37</xdr:row>
                    <xdr:rowOff>114300</xdr:rowOff>
                  </from>
                  <to>
                    <xdr:col>11</xdr:col>
                    <xdr:colOff>209550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11</xdr:col>
                    <xdr:colOff>1193800</xdr:colOff>
                    <xdr:row>37</xdr:row>
                    <xdr:rowOff>114300</xdr:rowOff>
                  </from>
                  <to>
                    <xdr:col>16</xdr:col>
                    <xdr:colOff>234950</xdr:colOff>
                    <xdr:row>38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461C-6FF1-4DC3-A644-E52C60714568}">
  <sheetPr>
    <pageSetUpPr fitToPage="1"/>
  </sheetPr>
  <dimension ref="A1"/>
  <sheetViews>
    <sheetView workbookViewId="0"/>
  </sheetViews>
  <sheetFormatPr defaultRowHeight="14.5" x14ac:dyDescent="0.35"/>
  <sheetData/>
  <pageMargins left="0" right="0" top="0" bottom="0" header="0" footer="0"/>
  <pageSetup scale="9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workbookViewId="0">
      <selection activeCell="A4" sqref="A4"/>
    </sheetView>
  </sheetViews>
  <sheetFormatPr defaultColWidth="8.81640625" defaultRowHeight="14.5" x14ac:dyDescent="0.35"/>
  <cols>
    <col min="1" max="1" width="21.26953125" customWidth="1"/>
    <col min="2" max="2" width="58.1796875" customWidth="1"/>
    <col min="3" max="3" width="12" customWidth="1"/>
    <col min="4" max="4" width="20.81640625" customWidth="1"/>
    <col min="5" max="5" width="54.1796875" customWidth="1"/>
  </cols>
  <sheetData>
    <row r="1" spans="1:6" ht="26.25" customHeight="1" x14ac:dyDescent="0.35">
      <c r="A1" s="213" t="s">
        <v>103</v>
      </c>
      <c r="B1" s="213"/>
      <c r="C1" s="213"/>
      <c r="D1" s="213"/>
      <c r="E1" s="213"/>
      <c r="F1" s="213"/>
    </row>
    <row r="2" spans="1:6" ht="26.25" customHeight="1" x14ac:dyDescent="0.35">
      <c r="A2" s="213"/>
      <c r="B2" s="213"/>
      <c r="C2" s="213"/>
      <c r="D2" s="213"/>
      <c r="E2" s="213"/>
      <c r="F2" s="213"/>
    </row>
    <row r="3" spans="1:6" ht="26.25" customHeight="1" x14ac:dyDescent="0.35">
      <c r="A3" s="213"/>
      <c r="B3" s="213"/>
      <c r="C3" s="213"/>
      <c r="D3" s="213"/>
      <c r="E3" s="213"/>
      <c r="F3" s="213"/>
    </row>
    <row r="4" spans="1:6" x14ac:dyDescent="0.35">
      <c r="A4" s="111" t="s">
        <v>104</v>
      </c>
      <c r="B4" s="111" t="s">
        <v>105</v>
      </c>
      <c r="C4" s="112">
        <v>4</v>
      </c>
      <c r="D4" s="111" t="s">
        <v>29</v>
      </c>
      <c r="E4" s="111" t="s">
        <v>30</v>
      </c>
      <c r="F4" s="112">
        <v>3</v>
      </c>
    </row>
    <row r="5" spans="1:6" x14ac:dyDescent="0.35">
      <c r="A5" s="111" t="s">
        <v>23</v>
      </c>
      <c r="B5" s="111" t="s">
        <v>106</v>
      </c>
      <c r="C5" s="112">
        <v>2</v>
      </c>
      <c r="D5" s="111" t="s">
        <v>31</v>
      </c>
      <c r="E5" s="111" t="s">
        <v>32</v>
      </c>
      <c r="F5" s="112">
        <v>3</v>
      </c>
    </row>
    <row r="6" spans="1:6" x14ac:dyDescent="0.35">
      <c r="A6" s="111" t="s">
        <v>24</v>
      </c>
      <c r="B6" s="111" t="s">
        <v>107</v>
      </c>
      <c r="C6" s="112">
        <v>4</v>
      </c>
      <c r="D6" s="111" t="s">
        <v>33</v>
      </c>
      <c r="E6" s="111" t="s">
        <v>34</v>
      </c>
      <c r="F6" s="112">
        <v>3</v>
      </c>
    </row>
    <row r="7" spans="1:6" ht="14.25" customHeight="1" x14ac:dyDescent="0.35">
      <c r="A7" s="111" t="s">
        <v>108</v>
      </c>
      <c r="B7" s="111" t="s">
        <v>109</v>
      </c>
      <c r="C7" s="113" t="s">
        <v>110</v>
      </c>
      <c r="D7" s="111" t="s">
        <v>111</v>
      </c>
      <c r="E7" s="111" t="s">
        <v>112</v>
      </c>
      <c r="F7" s="113" t="s">
        <v>110</v>
      </c>
    </row>
    <row r="8" spans="1:6" x14ac:dyDescent="0.35">
      <c r="A8" s="111" t="s">
        <v>25</v>
      </c>
      <c r="B8" s="111" t="s">
        <v>113</v>
      </c>
      <c r="C8" s="112">
        <v>3</v>
      </c>
      <c r="D8" s="111" t="s">
        <v>35</v>
      </c>
      <c r="E8" s="111" t="s">
        <v>36</v>
      </c>
      <c r="F8" s="114">
        <v>3</v>
      </c>
    </row>
    <row r="9" spans="1:6" x14ac:dyDescent="0.35">
      <c r="A9" s="111" t="s">
        <v>26</v>
      </c>
      <c r="B9" s="111" t="s">
        <v>114</v>
      </c>
      <c r="C9" s="112">
        <v>3</v>
      </c>
      <c r="D9" s="111" t="s">
        <v>115</v>
      </c>
      <c r="E9" s="111" t="s">
        <v>116</v>
      </c>
      <c r="F9" s="112">
        <v>3</v>
      </c>
    </row>
    <row r="10" spans="1:6" x14ac:dyDescent="0.35">
      <c r="A10" s="111" t="s">
        <v>117</v>
      </c>
      <c r="B10" s="111" t="s">
        <v>118</v>
      </c>
      <c r="C10" s="112">
        <v>3</v>
      </c>
      <c r="D10" s="111" t="s">
        <v>119</v>
      </c>
      <c r="E10" s="111" t="s">
        <v>120</v>
      </c>
      <c r="F10" s="112">
        <v>3</v>
      </c>
    </row>
    <row r="11" spans="1:6" x14ac:dyDescent="0.35">
      <c r="A11" s="115" t="s">
        <v>121</v>
      </c>
      <c r="B11" s="115" t="s">
        <v>122</v>
      </c>
      <c r="C11" s="116">
        <v>4</v>
      </c>
      <c r="D11" s="111" t="s">
        <v>123</v>
      </c>
      <c r="E11" s="111" t="s">
        <v>124</v>
      </c>
      <c r="F11" s="112">
        <v>3</v>
      </c>
    </row>
    <row r="12" spans="1:6" x14ac:dyDescent="0.35">
      <c r="A12" s="115" t="s">
        <v>125</v>
      </c>
      <c r="B12" s="115" t="s">
        <v>126</v>
      </c>
      <c r="C12" s="116">
        <v>4</v>
      </c>
      <c r="D12" s="111" t="s">
        <v>127</v>
      </c>
      <c r="E12" s="111" t="s">
        <v>128</v>
      </c>
      <c r="F12" s="112">
        <v>3</v>
      </c>
    </row>
    <row r="13" spans="1:6" x14ac:dyDescent="0.35">
      <c r="A13" s="115" t="s">
        <v>129</v>
      </c>
      <c r="B13" s="115" t="s">
        <v>130</v>
      </c>
      <c r="C13" s="116">
        <v>4</v>
      </c>
      <c r="D13" s="111" t="s">
        <v>131</v>
      </c>
      <c r="E13" s="111" t="s">
        <v>132</v>
      </c>
      <c r="F13" s="112">
        <v>3</v>
      </c>
    </row>
    <row r="14" spans="1:6" x14ac:dyDescent="0.35">
      <c r="A14" s="115" t="s">
        <v>133</v>
      </c>
      <c r="B14" s="115" t="s">
        <v>134</v>
      </c>
      <c r="C14" s="116">
        <v>4</v>
      </c>
      <c r="D14" s="111" t="s">
        <v>135</v>
      </c>
      <c r="E14" s="111" t="s">
        <v>136</v>
      </c>
      <c r="F14" s="112">
        <v>3</v>
      </c>
    </row>
    <row r="15" spans="1:6" x14ac:dyDescent="0.35">
      <c r="A15" s="115" t="s">
        <v>137</v>
      </c>
      <c r="B15" s="115" t="s">
        <v>138</v>
      </c>
      <c r="C15" s="116">
        <v>4</v>
      </c>
      <c r="D15" s="111" t="s">
        <v>139</v>
      </c>
      <c r="E15" s="111" t="s">
        <v>140</v>
      </c>
      <c r="F15" s="112">
        <v>3</v>
      </c>
    </row>
    <row r="16" spans="1:6" x14ac:dyDescent="0.35">
      <c r="A16" s="111" t="s">
        <v>141</v>
      </c>
      <c r="B16" s="111" t="s">
        <v>142</v>
      </c>
      <c r="C16" s="112">
        <v>3</v>
      </c>
      <c r="D16" s="111" t="s">
        <v>143</v>
      </c>
      <c r="E16" s="111" t="s">
        <v>144</v>
      </c>
      <c r="F16" s="112">
        <v>3</v>
      </c>
    </row>
    <row r="17" spans="1:6" x14ac:dyDescent="0.35">
      <c r="A17" s="111" t="s">
        <v>145</v>
      </c>
      <c r="B17" s="111" t="s">
        <v>146</v>
      </c>
      <c r="C17" s="112">
        <v>3</v>
      </c>
      <c r="D17" s="111" t="s">
        <v>147</v>
      </c>
      <c r="E17" s="111" t="s">
        <v>148</v>
      </c>
      <c r="F17" s="112">
        <v>3</v>
      </c>
    </row>
    <row r="18" spans="1:6" x14ac:dyDescent="0.35">
      <c r="A18" s="115" t="s">
        <v>149</v>
      </c>
      <c r="B18" s="115" t="s">
        <v>150</v>
      </c>
      <c r="C18" s="116">
        <v>4</v>
      </c>
      <c r="D18" s="111" t="s">
        <v>151</v>
      </c>
      <c r="E18" s="111" t="s">
        <v>152</v>
      </c>
      <c r="F18" s="112">
        <v>3</v>
      </c>
    </row>
    <row r="19" spans="1:6" x14ac:dyDescent="0.35">
      <c r="A19" s="111" t="s">
        <v>153</v>
      </c>
      <c r="B19" s="111" t="s">
        <v>154</v>
      </c>
      <c r="C19" s="112">
        <v>3</v>
      </c>
      <c r="D19" s="111" t="s">
        <v>155</v>
      </c>
      <c r="E19" s="111" t="s">
        <v>156</v>
      </c>
      <c r="F19" s="112">
        <v>3</v>
      </c>
    </row>
    <row r="20" spans="1:6" x14ac:dyDescent="0.35">
      <c r="A20" s="115" t="s">
        <v>157</v>
      </c>
      <c r="B20" s="115" t="s">
        <v>158</v>
      </c>
      <c r="C20" s="116">
        <v>4</v>
      </c>
      <c r="D20" s="111" t="s">
        <v>159</v>
      </c>
      <c r="E20" s="111" t="s">
        <v>160</v>
      </c>
      <c r="F20" s="112">
        <v>3</v>
      </c>
    </row>
    <row r="21" spans="1:6" x14ac:dyDescent="0.35">
      <c r="A21" s="115" t="s">
        <v>161</v>
      </c>
      <c r="B21" s="115" t="s">
        <v>162</v>
      </c>
      <c r="C21" s="116">
        <v>4</v>
      </c>
      <c r="D21" s="111" t="s">
        <v>163</v>
      </c>
      <c r="E21" s="111" t="s">
        <v>164</v>
      </c>
      <c r="F21" s="112">
        <v>3</v>
      </c>
    </row>
    <row r="22" spans="1:6" x14ac:dyDescent="0.35">
      <c r="A22" s="115" t="s">
        <v>165</v>
      </c>
      <c r="B22" s="115" t="s">
        <v>166</v>
      </c>
      <c r="C22" s="116">
        <v>4</v>
      </c>
      <c r="D22" s="111" t="s">
        <v>167</v>
      </c>
      <c r="E22" s="111" t="s">
        <v>168</v>
      </c>
      <c r="F22" s="112">
        <v>3</v>
      </c>
    </row>
    <row r="23" spans="1:6" x14ac:dyDescent="0.35">
      <c r="A23" s="111" t="s">
        <v>169</v>
      </c>
      <c r="B23" s="111" t="s">
        <v>170</v>
      </c>
      <c r="C23" s="112">
        <v>3</v>
      </c>
      <c r="D23" s="111" t="s">
        <v>171</v>
      </c>
      <c r="E23" s="111" t="s">
        <v>172</v>
      </c>
      <c r="F23" s="112">
        <v>3</v>
      </c>
    </row>
    <row r="24" spans="1:6" x14ac:dyDescent="0.35">
      <c r="A24" s="115" t="s">
        <v>173</v>
      </c>
      <c r="B24" s="115" t="s">
        <v>174</v>
      </c>
      <c r="C24" s="116">
        <v>5</v>
      </c>
      <c r="D24" s="111" t="s">
        <v>175</v>
      </c>
      <c r="E24" s="111" t="s">
        <v>176</v>
      </c>
      <c r="F24" s="112">
        <v>3</v>
      </c>
    </row>
    <row r="25" spans="1:6" x14ac:dyDescent="0.35">
      <c r="A25" s="115" t="s">
        <v>177</v>
      </c>
      <c r="B25" s="115" t="s">
        <v>178</v>
      </c>
      <c r="C25" s="116">
        <v>5</v>
      </c>
      <c r="D25" s="111" t="s">
        <v>179</v>
      </c>
      <c r="E25" s="111" t="s">
        <v>180</v>
      </c>
      <c r="F25" s="112">
        <v>3</v>
      </c>
    </row>
    <row r="26" spans="1:6" x14ac:dyDescent="0.35">
      <c r="A26" s="111" t="s">
        <v>181</v>
      </c>
      <c r="B26" s="111" t="s">
        <v>58</v>
      </c>
      <c r="C26" s="112">
        <v>4</v>
      </c>
      <c r="D26" s="111" t="s">
        <v>182</v>
      </c>
      <c r="E26" s="111" t="s">
        <v>183</v>
      </c>
      <c r="F26" s="112">
        <v>2</v>
      </c>
    </row>
    <row r="27" spans="1:6" x14ac:dyDescent="0.35">
      <c r="A27" s="111" t="s">
        <v>184</v>
      </c>
      <c r="B27" s="111" t="s">
        <v>185</v>
      </c>
      <c r="C27" s="112">
        <v>3</v>
      </c>
      <c r="D27" s="111" t="s">
        <v>28</v>
      </c>
      <c r="E27" s="111" t="s">
        <v>186</v>
      </c>
      <c r="F27" s="112">
        <v>4</v>
      </c>
    </row>
    <row r="28" spans="1:6" x14ac:dyDescent="0.35">
      <c r="A28" s="111" t="s">
        <v>18</v>
      </c>
      <c r="B28" s="111" t="s">
        <v>187</v>
      </c>
      <c r="C28" s="112">
        <v>3</v>
      </c>
      <c r="D28" s="111" t="s">
        <v>188</v>
      </c>
      <c r="E28" s="111" t="s">
        <v>189</v>
      </c>
      <c r="F28" s="112">
        <v>3</v>
      </c>
    </row>
    <row r="29" spans="1:6" x14ac:dyDescent="0.35">
      <c r="A29" s="111" t="s">
        <v>19</v>
      </c>
      <c r="B29" s="111" t="s">
        <v>20</v>
      </c>
      <c r="C29" s="112">
        <v>3</v>
      </c>
      <c r="D29" s="111" t="s">
        <v>190</v>
      </c>
      <c r="E29" s="111" t="s">
        <v>191</v>
      </c>
      <c r="F29" s="112">
        <v>3</v>
      </c>
    </row>
    <row r="30" spans="1:6" x14ac:dyDescent="0.35">
      <c r="A30" s="111" t="s">
        <v>21</v>
      </c>
      <c r="B30" s="111" t="s">
        <v>22</v>
      </c>
      <c r="C30" s="112">
        <v>3</v>
      </c>
      <c r="D30" s="111" t="s">
        <v>192</v>
      </c>
      <c r="E30" s="111" t="s">
        <v>193</v>
      </c>
      <c r="F30" s="112">
        <v>3</v>
      </c>
    </row>
    <row r="31" spans="1:6" x14ac:dyDescent="0.35">
      <c r="A31" s="111" t="s">
        <v>194</v>
      </c>
      <c r="B31" s="111" t="s">
        <v>195</v>
      </c>
      <c r="C31" s="112">
        <v>3</v>
      </c>
      <c r="D31" s="111" t="s">
        <v>196</v>
      </c>
      <c r="E31" s="111" t="s">
        <v>197</v>
      </c>
      <c r="F31" s="112">
        <v>3</v>
      </c>
    </row>
    <row r="32" spans="1:6" x14ac:dyDescent="0.35">
      <c r="A32" s="111" t="s">
        <v>198</v>
      </c>
      <c r="B32" s="111" t="s">
        <v>199</v>
      </c>
      <c r="C32" s="112">
        <v>3</v>
      </c>
      <c r="D32" s="111" t="s">
        <v>200</v>
      </c>
      <c r="E32" s="111" t="s">
        <v>201</v>
      </c>
      <c r="F32" s="112">
        <v>3</v>
      </c>
    </row>
    <row r="33" spans="1:6" x14ac:dyDescent="0.35">
      <c r="A33" s="111" t="s">
        <v>202</v>
      </c>
      <c r="B33" s="111" t="s">
        <v>203</v>
      </c>
      <c r="C33" s="112">
        <v>3</v>
      </c>
      <c r="D33" s="111" t="s">
        <v>204</v>
      </c>
      <c r="E33" s="111" t="s">
        <v>205</v>
      </c>
      <c r="F33" s="112">
        <v>3</v>
      </c>
    </row>
    <row r="34" spans="1:6" x14ac:dyDescent="0.35">
      <c r="A34" s="111" t="s">
        <v>206</v>
      </c>
      <c r="B34" s="111" t="s">
        <v>207</v>
      </c>
      <c r="C34" s="112">
        <v>3</v>
      </c>
      <c r="D34" s="111" t="s">
        <v>208</v>
      </c>
      <c r="E34" s="111" t="s">
        <v>209</v>
      </c>
      <c r="F34" s="112">
        <v>3</v>
      </c>
    </row>
    <row r="35" spans="1:6" x14ac:dyDescent="0.35">
      <c r="A35" s="111" t="s">
        <v>210</v>
      </c>
      <c r="B35" s="111" t="s">
        <v>211</v>
      </c>
      <c r="C35" s="112">
        <v>3</v>
      </c>
      <c r="D35" s="111" t="s">
        <v>212</v>
      </c>
      <c r="E35" s="111" t="s">
        <v>213</v>
      </c>
      <c r="F35" s="112">
        <v>3</v>
      </c>
    </row>
    <row r="36" spans="1:6" x14ac:dyDescent="0.35">
      <c r="A36" s="111" t="s">
        <v>214</v>
      </c>
      <c r="B36" s="111" t="s">
        <v>215</v>
      </c>
      <c r="C36" s="112">
        <v>3</v>
      </c>
      <c r="D36" s="111" t="s">
        <v>216</v>
      </c>
      <c r="E36" s="111" t="s">
        <v>146</v>
      </c>
      <c r="F36" s="112">
        <v>3</v>
      </c>
    </row>
    <row r="37" spans="1:6" x14ac:dyDescent="0.35">
      <c r="A37" s="111" t="s">
        <v>217</v>
      </c>
      <c r="B37" s="111" t="s">
        <v>218</v>
      </c>
      <c r="C37" s="112">
        <v>3</v>
      </c>
      <c r="D37" s="111"/>
      <c r="E37" s="111"/>
      <c r="F37" s="112"/>
    </row>
    <row r="38" spans="1:6" x14ac:dyDescent="0.35">
      <c r="A38" s="111" t="s">
        <v>27</v>
      </c>
      <c r="B38" s="111" t="s">
        <v>219</v>
      </c>
      <c r="C38" s="112">
        <v>3</v>
      </c>
      <c r="D38" s="111"/>
      <c r="E38" s="111"/>
      <c r="F38" s="112"/>
    </row>
    <row r="39" spans="1:6" x14ac:dyDescent="0.35">
      <c r="A39" s="111"/>
      <c r="B39" s="111"/>
      <c r="C39" s="112"/>
      <c r="D39" s="111"/>
      <c r="E39" s="111"/>
      <c r="F39" s="112"/>
    </row>
    <row r="40" spans="1:6" x14ac:dyDescent="0.35">
      <c r="A40" s="212" t="s">
        <v>220</v>
      </c>
      <c r="B40" s="212"/>
      <c r="C40" s="212"/>
      <c r="D40" s="212"/>
      <c r="E40" s="212"/>
      <c r="F40" s="212"/>
    </row>
    <row r="41" spans="1:6" x14ac:dyDescent="0.35">
      <c r="A41" s="212"/>
      <c r="B41" s="212"/>
      <c r="C41" s="212"/>
      <c r="D41" s="212"/>
      <c r="E41" s="212"/>
      <c r="F41" s="212"/>
    </row>
    <row r="42" spans="1:6" x14ac:dyDescent="0.35">
      <c r="A42" s="212" t="s">
        <v>221</v>
      </c>
      <c r="B42" s="212"/>
      <c r="C42" s="212"/>
      <c r="D42" s="212"/>
      <c r="E42" s="212"/>
      <c r="F42" s="212"/>
    </row>
    <row r="43" spans="1:6" x14ac:dyDescent="0.35">
      <c r="A43" s="111" t="s">
        <v>222</v>
      </c>
      <c r="B43" s="111"/>
      <c r="C43" s="112"/>
      <c r="D43" s="111"/>
      <c r="E43" s="111"/>
      <c r="F43" s="112"/>
    </row>
  </sheetData>
  <mergeCells count="3">
    <mergeCell ref="A40:F41"/>
    <mergeCell ref="A42:F42"/>
    <mergeCell ref="A1:F3"/>
  </mergeCells>
  <pageMargins left="0" right="0.45" top="0" bottom="0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CpE</vt:lpstr>
      <vt:lpstr>CpE Flowchart</vt:lpstr>
      <vt:lpstr>CpE Tech Electives</vt:lpstr>
      <vt:lpstr>CpE!Print_Area</vt:lpstr>
      <vt:lpstr>'CpE Flowchart'!Print_Area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Braaten, Benjamin</cp:lastModifiedBy>
  <cp:lastPrinted>2022-06-12T12:16:34Z</cp:lastPrinted>
  <dcterms:created xsi:type="dcterms:W3CDTF">2020-05-27T14:23:16Z</dcterms:created>
  <dcterms:modified xsi:type="dcterms:W3CDTF">2024-02-29T16:50:08Z</dcterms:modified>
</cp:coreProperties>
</file>