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hared/COE/ECE/Students/03 Curriculum/"/>
    </mc:Choice>
  </mc:AlternateContent>
  <xr:revisionPtr revIDLastSave="0" documentId="13_ncr:1_{9CAD7821-AFBA-7F41-B296-E680345C05B3}" xr6:coauthVersionLast="46" xr6:coauthVersionMax="46" xr10:uidLastSave="{00000000-0000-0000-0000-000000000000}"/>
  <bookViews>
    <workbookView xWindow="-22700" yWindow="3380" windowWidth="22320" windowHeight="13860" xr2:uid="{39F4CF6D-7036-4D85-8EDB-B486A4D2DE13}"/>
  </bookViews>
  <sheets>
    <sheet name="EE" sheetId="5" r:id="rId1"/>
    <sheet name="EE Flowchart" sheetId="7" r:id="rId2"/>
    <sheet name="EE Tech Electiv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0" i="5" l="1"/>
  <c r="W28" i="5"/>
  <c r="O15" i="5"/>
  <c r="G25" i="5"/>
  <c r="H25" i="5" s="1"/>
  <c r="W16" i="5"/>
  <c r="X16" i="5" s="1"/>
  <c r="W15" i="5"/>
  <c r="X15" i="5" s="1"/>
  <c r="W17" i="5"/>
  <c r="X17" i="5" s="1"/>
  <c r="W18" i="5"/>
  <c r="X18" i="5" s="1"/>
  <c r="W19" i="5"/>
  <c r="X19" i="5" s="1"/>
  <c r="W20" i="5"/>
  <c r="X20" i="5" s="1"/>
  <c r="W21" i="5"/>
  <c r="X21" i="5" s="1"/>
  <c r="W22" i="5"/>
  <c r="X22" i="5" s="1"/>
  <c r="W23" i="5"/>
  <c r="X23" i="5" s="1"/>
  <c r="W24" i="5"/>
  <c r="X24" i="5" s="1"/>
  <c r="W25" i="5"/>
  <c r="X25" i="5" s="1"/>
  <c r="W26" i="5"/>
  <c r="X26" i="5" s="1"/>
  <c r="W27" i="5"/>
  <c r="X27" i="5" s="1"/>
  <c r="W14" i="5"/>
  <c r="X14" i="5" s="1"/>
  <c r="G8" i="5"/>
  <c r="M32" i="5" l="1"/>
  <c r="E32" i="5"/>
  <c r="O31" i="5"/>
  <c r="P31" i="5" s="1"/>
  <c r="G31" i="5"/>
  <c r="H31" i="5" s="1"/>
  <c r="O30" i="5"/>
  <c r="P30" i="5" s="1"/>
  <c r="G30" i="5"/>
  <c r="H30" i="5" s="1"/>
  <c r="O29" i="5"/>
  <c r="P29" i="5" s="1"/>
  <c r="G29" i="5"/>
  <c r="H29" i="5" s="1"/>
  <c r="U28" i="5"/>
  <c r="O28" i="5"/>
  <c r="G28" i="5"/>
  <c r="H28" i="5" s="1"/>
  <c r="O27" i="5"/>
  <c r="P27" i="5" s="1"/>
  <c r="G27" i="5"/>
  <c r="H27" i="5" s="1"/>
  <c r="M26" i="5"/>
  <c r="E26" i="5"/>
  <c r="O25" i="5"/>
  <c r="P25" i="5" s="1"/>
  <c r="O24" i="5"/>
  <c r="P24" i="5" s="1"/>
  <c r="G24" i="5"/>
  <c r="H24" i="5" s="1"/>
  <c r="O23" i="5"/>
  <c r="P23" i="5" s="1"/>
  <c r="G23" i="5"/>
  <c r="H23" i="5" s="1"/>
  <c r="O22" i="5"/>
  <c r="P22" i="5" s="1"/>
  <c r="G22" i="5"/>
  <c r="H22" i="5" s="1"/>
  <c r="O21" i="5"/>
  <c r="P21" i="5" s="1"/>
  <c r="G21" i="5"/>
  <c r="H21" i="5" s="1"/>
  <c r="M20" i="5"/>
  <c r="E20" i="5"/>
  <c r="O19" i="5"/>
  <c r="P19" i="5" s="1"/>
  <c r="G19" i="5"/>
  <c r="H19" i="5" s="1"/>
  <c r="O18" i="5"/>
  <c r="P18" i="5" s="1"/>
  <c r="G18" i="5"/>
  <c r="H18" i="5" s="1"/>
  <c r="O17" i="5"/>
  <c r="P17" i="5" s="1"/>
  <c r="G17" i="5"/>
  <c r="H17" i="5" s="1"/>
  <c r="O16" i="5"/>
  <c r="P16" i="5" s="1"/>
  <c r="G16" i="5"/>
  <c r="H16" i="5" s="1"/>
  <c r="G15" i="5"/>
  <c r="M14" i="5"/>
  <c r="E14" i="5"/>
  <c r="G13" i="5"/>
  <c r="H13" i="5" s="1"/>
  <c r="O12" i="5"/>
  <c r="P12" i="5" s="1"/>
  <c r="G12" i="5"/>
  <c r="H12" i="5" s="1"/>
  <c r="O11" i="5"/>
  <c r="P11" i="5" s="1"/>
  <c r="G11" i="5"/>
  <c r="H11" i="5" s="1"/>
  <c r="O10" i="5"/>
  <c r="P10" i="5" s="1"/>
  <c r="G10" i="5"/>
  <c r="H10" i="5" s="1"/>
  <c r="O9" i="5"/>
  <c r="P9" i="5" s="1"/>
  <c r="G9" i="5"/>
  <c r="H9" i="5" s="1"/>
  <c r="O8" i="5"/>
  <c r="P8" i="5" s="1"/>
  <c r="H8" i="5"/>
  <c r="U29" i="5" l="1"/>
  <c r="P32" i="5"/>
  <c r="H15" i="5"/>
  <c r="H20" i="5" s="1"/>
  <c r="H14" i="5"/>
  <c r="P20" i="5"/>
  <c r="H26" i="5"/>
  <c r="P28" i="5"/>
  <c r="P14" i="5"/>
  <c r="P26" i="5"/>
  <c r="H32" i="5"/>
  <c r="X28" i="5" l="1"/>
  <c r="Z31" i="5" s="1"/>
  <c r="U31" i="5" s="1"/>
</calcChain>
</file>

<file path=xl/sharedStrings.xml><?xml version="1.0" encoding="utf-8"?>
<sst xmlns="http://schemas.openxmlformats.org/spreadsheetml/2006/main" count="202" uniqueCount="84">
  <si>
    <t>Student:</t>
  </si>
  <si>
    <t xml:space="preserve">Advisor:   </t>
  </si>
  <si>
    <t>Fall</t>
  </si>
  <si>
    <t>Course</t>
  </si>
  <si>
    <t>Crs</t>
  </si>
  <si>
    <t>Grade</t>
  </si>
  <si>
    <t>Gen Ed</t>
  </si>
  <si>
    <t>Spring</t>
  </si>
  <si>
    <t>General Chemistry I</t>
  </si>
  <si>
    <t>S</t>
  </si>
  <si>
    <t>ECE</t>
  </si>
  <si>
    <t>Intro to ECE</t>
  </si>
  <si>
    <t>W</t>
  </si>
  <si>
    <t>College Composition II</t>
  </si>
  <si>
    <t>C</t>
  </si>
  <si>
    <t>Intro to Computing</t>
  </si>
  <si>
    <t>Basic Linear Algebra</t>
  </si>
  <si>
    <t>ENGL</t>
  </si>
  <si>
    <t>Calculus II</t>
  </si>
  <si>
    <t>Calculus I</t>
  </si>
  <si>
    <t>R</t>
  </si>
  <si>
    <t>PHYS</t>
  </si>
  <si>
    <t>EE</t>
  </si>
  <si>
    <t>COMM</t>
  </si>
  <si>
    <t>Fund Public Speaking</t>
  </si>
  <si>
    <t>Intro Differential Equations</t>
  </si>
  <si>
    <t>L</t>
  </si>
  <si>
    <t>Random Processes</t>
  </si>
  <si>
    <t>Design I (capstone)</t>
  </si>
  <si>
    <t>Design II (capstone)</t>
  </si>
  <si>
    <t>Design III (capstone)</t>
  </si>
  <si>
    <t>ENGR</t>
  </si>
  <si>
    <t>Engr Ethics/Social Resp</t>
  </si>
  <si>
    <t>MATH</t>
  </si>
  <si>
    <t>WELLNESS</t>
  </si>
  <si>
    <t>ELECTRICAL ENGINEERING ~ NORTH DAKOTA STATE UNIVERSITY</t>
  </si>
  <si>
    <t>Extra Courses</t>
  </si>
  <si>
    <t>Required Credits to Graduate</t>
  </si>
  <si>
    <t>Total Credits Earned</t>
  </si>
  <si>
    <t>GPA</t>
  </si>
  <si>
    <t>CHEM</t>
  </si>
  <si>
    <t>Student ID#:</t>
  </si>
  <si>
    <t>ENGL 320, 321, 324 or 459</t>
  </si>
  <si>
    <r>
      <t xml:space="preserve">Freshman  </t>
    </r>
    <r>
      <rPr>
        <sz val="12"/>
        <rFont val="Calibri"/>
        <family val="2"/>
        <scheme val="minor"/>
      </rPr>
      <t>(&lt;27 crs)</t>
    </r>
  </si>
  <si>
    <r>
      <t xml:space="preserve">Sophomore  </t>
    </r>
    <r>
      <rPr>
        <sz val="12"/>
        <rFont val="Calibri"/>
        <family val="2"/>
        <scheme val="minor"/>
      </rPr>
      <t>(27-59 crs)</t>
    </r>
  </si>
  <si>
    <r>
      <t xml:space="preserve">Junior  </t>
    </r>
    <r>
      <rPr>
        <sz val="12"/>
        <rFont val="Calibri"/>
        <family val="2"/>
        <scheme val="minor"/>
      </rPr>
      <t>(60 - 89 crs)</t>
    </r>
  </si>
  <si>
    <r>
      <t xml:space="preserve">Senior  </t>
    </r>
    <r>
      <rPr>
        <sz val="12"/>
        <rFont val="Calibri"/>
        <family val="2"/>
        <scheme val="minor"/>
      </rPr>
      <t>(90 + crs)</t>
    </r>
  </si>
  <si>
    <t>GEN ED</t>
  </si>
  <si>
    <t>TECH ELECTIVE</t>
  </si>
  <si>
    <t>ECE ELECTIVE</t>
  </si>
  <si>
    <t>D/G</t>
  </si>
  <si>
    <t>College Composition</t>
  </si>
  <si>
    <t>University Physics I</t>
  </si>
  <si>
    <t>Circuit Analysis I/Lab</t>
  </si>
  <si>
    <t>University Physics II</t>
  </si>
  <si>
    <t>Circuit Analysis II/Lab</t>
  </si>
  <si>
    <t>Digital Design/Lab</t>
  </si>
  <si>
    <t>Electronics I/Lab</t>
  </si>
  <si>
    <t>Electronic II/Lab</t>
  </si>
  <si>
    <t>Embedded Systems Lab</t>
  </si>
  <si>
    <t>Applied EM/Lab</t>
  </si>
  <si>
    <t>Energy Conversion/Lab</t>
  </si>
  <si>
    <t>Signals and Systems</t>
  </si>
  <si>
    <t>Curriculum Guide ~ FALL 2020</t>
  </si>
  <si>
    <t>Science Lab</t>
  </si>
  <si>
    <t xml:space="preserve"> </t>
  </si>
  <si>
    <t>Calculus III (w/ vectors)</t>
  </si>
  <si>
    <t>A/B/D/G</t>
  </si>
  <si>
    <t>A</t>
  </si>
  <si>
    <t>B</t>
  </si>
  <si>
    <t>D</t>
  </si>
  <si>
    <t>F</t>
  </si>
  <si>
    <t>A/A</t>
  </si>
  <si>
    <t>A/B</t>
  </si>
  <si>
    <t>A/C</t>
  </si>
  <si>
    <t>B/A</t>
  </si>
  <si>
    <t>B/B</t>
  </si>
  <si>
    <t>B/C</t>
  </si>
  <si>
    <t>C/A</t>
  </si>
  <si>
    <t>C/B</t>
  </si>
  <si>
    <t>C/C</t>
  </si>
  <si>
    <t>CHEM 121L, PHYS 251L or PHYS 252L</t>
  </si>
  <si>
    <t>ENGL*</t>
  </si>
  <si>
    <t xml:space="preserve">See Wellness Option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</si>
</sst>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Tahoma"/>
      <family val="2"/>
    </font>
    <font>
      <b/>
      <sz val="18"/>
      <color theme="1"/>
      <name val="Tahoma"/>
      <family val="2"/>
    </font>
    <font>
      <sz val="8"/>
      <color rgb="FF000000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Fill="1" applyBorder="1"/>
    <xf numFmtId="1" fontId="0" fillId="0" borderId="0" xfId="0" applyNumberFormat="1" applyFill="1" applyBorder="1" applyAlignment="1">
      <alignment horizontal="center"/>
    </xf>
    <xf numFmtId="0" fontId="0" fillId="0" borderId="36" xfId="0" applyFill="1" applyBorder="1"/>
    <xf numFmtId="1" fontId="0" fillId="0" borderId="36" xfId="0" applyNumberFormat="1" applyFill="1" applyBorder="1" applyAlignment="1">
      <alignment horizontal="center"/>
    </xf>
    <xf numFmtId="0" fontId="5" fillId="0" borderId="0" xfId="0" applyFont="1"/>
    <xf numFmtId="0" fontId="0" fillId="0" borderId="19" xfId="0" applyBorder="1"/>
    <xf numFmtId="0" fontId="0" fillId="0" borderId="0" xfId="0" applyBorder="1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2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28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28" xfId="0" applyFont="1" applyBorder="1" applyAlignment="1">
      <alignment vertical="center"/>
    </xf>
    <xf numFmtId="0" fontId="7" fillId="0" borderId="0" xfId="0" applyFont="1"/>
    <xf numFmtId="49" fontId="9" fillId="2" borderId="8" xfId="0" applyNumberFormat="1" applyFont="1" applyFill="1" applyBorder="1" applyAlignment="1">
      <alignment horizontal="center" vertical="center"/>
    </xf>
    <xf numFmtId="49" fontId="9" fillId="3" borderId="9" xfId="0" applyNumberFormat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center" vertical="center"/>
    </xf>
    <xf numFmtId="49" fontId="9" fillId="3" borderId="8" xfId="0" applyNumberFormat="1" applyFont="1" applyFill="1" applyBorder="1" applyAlignment="1">
      <alignment horizontal="center" vertical="center"/>
    </xf>
    <xf numFmtId="49" fontId="9" fillId="2" borderId="27" xfId="0" applyNumberFormat="1" applyFont="1" applyFill="1" applyBorder="1" applyAlignment="1">
      <alignment horizontal="left" vertical="center" indent="1"/>
    </xf>
    <xf numFmtId="49" fontId="9" fillId="2" borderId="28" xfId="0" applyNumberFormat="1" applyFont="1" applyFill="1" applyBorder="1" applyAlignment="1">
      <alignment horizontal="left" vertical="center" indent="1"/>
    </xf>
    <xf numFmtId="0" fontId="10" fillId="2" borderId="28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left" vertical="center" indent="1"/>
    </xf>
    <xf numFmtId="0" fontId="4" fillId="0" borderId="0" xfId="0" applyFont="1" applyAlignment="1">
      <alignment horizontal="center"/>
    </xf>
    <xf numFmtId="0" fontId="0" fillId="0" borderId="0" xfId="0" applyFont="1" applyBorder="1" applyAlignment="1">
      <alignment vertical="center"/>
    </xf>
    <xf numFmtId="49" fontId="9" fillId="3" borderId="29" xfId="0" applyNumberFormat="1" applyFont="1" applyFill="1" applyBorder="1" applyAlignment="1">
      <alignment horizontal="center" vertical="center"/>
    </xf>
    <xf numFmtId="49" fontId="9" fillId="2" borderId="40" xfId="0" applyNumberFormat="1" applyFont="1" applyFill="1" applyBorder="1" applyAlignment="1">
      <alignment horizontal="center" vertical="center"/>
    </xf>
    <xf numFmtId="49" fontId="9" fillId="3" borderId="22" xfId="0" applyNumberFormat="1" applyFont="1" applyFill="1" applyBorder="1" applyAlignment="1">
      <alignment horizontal="center" vertical="center"/>
    </xf>
    <xf numFmtId="1" fontId="7" fillId="0" borderId="19" xfId="0" applyNumberFormat="1" applyFont="1" applyBorder="1" applyAlignment="1">
      <alignment horizontal="center" vertical="center"/>
    </xf>
    <xf numFmtId="0" fontId="10" fillId="2" borderId="43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49" fontId="8" fillId="0" borderId="19" xfId="0" applyNumberFormat="1" applyFont="1" applyBorder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1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20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1" borderId="17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10" fillId="0" borderId="3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2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49" fontId="10" fillId="1" borderId="5" xfId="0" applyNumberFormat="1" applyFont="1" applyFill="1" applyBorder="1" applyAlignment="1">
      <alignment vertical="center"/>
    </xf>
    <xf numFmtId="49" fontId="10" fillId="1" borderId="6" xfId="0" applyNumberFormat="1" applyFont="1" applyFill="1" applyBorder="1" applyAlignment="1">
      <alignment vertical="center"/>
    </xf>
    <xf numFmtId="49" fontId="10" fillId="1" borderId="23" xfId="0" applyNumberFormat="1" applyFont="1" applyFill="1" applyBorder="1" applyAlignment="1">
      <alignment vertical="center"/>
    </xf>
    <xf numFmtId="49" fontId="10" fillId="1" borderId="6" xfId="0" applyNumberFormat="1" applyFont="1" applyFill="1" applyBorder="1" applyAlignment="1">
      <alignment horizontal="center" vertical="center"/>
    </xf>
    <xf numFmtId="49" fontId="10" fillId="1" borderId="23" xfId="0" applyNumberFormat="1" applyFont="1" applyFill="1" applyBorder="1" applyAlignment="1">
      <alignment horizontal="center" vertical="center"/>
    </xf>
    <xf numFmtId="49" fontId="10" fillId="1" borderId="51" xfId="0" applyNumberFormat="1" applyFont="1" applyFill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3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 vertical="center"/>
    </xf>
    <xf numFmtId="1" fontId="9" fillId="0" borderId="47" xfId="0" applyNumberFormat="1" applyFont="1" applyBorder="1" applyAlignment="1">
      <alignment horizontal="center" vertical="center"/>
    </xf>
    <xf numFmtId="49" fontId="9" fillId="2" borderId="49" xfId="0" applyNumberFormat="1" applyFont="1" applyFill="1" applyBorder="1" applyAlignment="1">
      <alignment vertical="center"/>
    </xf>
    <xf numFmtId="49" fontId="9" fillId="2" borderId="43" xfId="0" applyNumberFormat="1" applyFont="1" applyFill="1" applyBorder="1" applyAlignment="1">
      <alignment vertical="center"/>
    </xf>
    <xf numFmtId="49" fontId="9" fillId="2" borderId="31" xfId="0" applyNumberFormat="1" applyFont="1" applyFill="1" applyBorder="1" applyAlignment="1">
      <alignment vertical="center"/>
    </xf>
    <xf numFmtId="1" fontId="9" fillId="0" borderId="48" xfId="0" applyNumberFormat="1" applyFont="1" applyBorder="1" applyAlignment="1">
      <alignment horizontal="center" vertical="center"/>
    </xf>
    <xf numFmtId="0" fontId="7" fillId="0" borderId="47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10" fillId="2" borderId="54" xfId="0" applyFont="1" applyFill="1" applyBorder="1" applyAlignment="1">
      <alignment vertical="center"/>
    </xf>
    <xf numFmtId="0" fontId="10" fillId="0" borderId="5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1" borderId="4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0" fillId="1" borderId="26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1" borderId="50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left" vertical="center"/>
    </xf>
    <xf numFmtId="0" fontId="10" fillId="2" borderId="53" xfId="0" applyFont="1" applyFill="1" applyBorder="1" applyAlignment="1">
      <alignment horizontal="left" vertical="center"/>
    </xf>
    <xf numFmtId="0" fontId="10" fillId="2" borderId="46" xfId="0" applyFont="1" applyFill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34" xfId="0" applyFont="1" applyBorder="1" applyAlignment="1">
      <alignment horizontal="center" vertical="center"/>
    </xf>
    <xf numFmtId="0" fontId="10" fillId="1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1" borderId="16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10" fillId="1" borderId="38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left" vertical="center"/>
    </xf>
    <xf numFmtId="0" fontId="10" fillId="0" borderId="40" xfId="0" applyFont="1" applyBorder="1" applyAlignment="1">
      <alignment horizontal="center" vertical="center"/>
    </xf>
    <xf numFmtId="49" fontId="9" fillId="2" borderId="41" xfId="0" applyNumberFormat="1" applyFont="1" applyFill="1" applyBorder="1" applyAlignment="1">
      <alignment horizontal="left" vertical="center" indent="1"/>
    </xf>
    <xf numFmtId="49" fontId="9" fillId="2" borderId="43" xfId="0" applyNumberFormat="1" applyFont="1" applyFill="1" applyBorder="1" applyAlignment="1">
      <alignment horizontal="left" vertical="center" indent="1"/>
    </xf>
    <xf numFmtId="0" fontId="10" fillId="2" borderId="53" xfId="0" applyFont="1" applyFill="1" applyBorder="1" applyAlignment="1">
      <alignment horizontal="left" vertical="center" indent="1"/>
    </xf>
    <xf numFmtId="0" fontId="9" fillId="0" borderId="4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0" fillId="2" borderId="30" xfId="0" applyFont="1" applyFill="1" applyBorder="1" applyAlignment="1">
      <alignment horizontal="left" vertical="center"/>
    </xf>
    <xf numFmtId="0" fontId="7" fillId="0" borderId="48" xfId="0" applyFont="1" applyBorder="1" applyAlignment="1">
      <alignment horizontal="center"/>
    </xf>
    <xf numFmtId="49" fontId="9" fillId="2" borderId="46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/>
    </xf>
    <xf numFmtId="0" fontId="10" fillId="0" borderId="16" xfId="0" applyFont="1" applyBorder="1" applyAlignment="1">
      <alignment vertical="center"/>
    </xf>
    <xf numFmtId="0" fontId="9" fillId="0" borderId="41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0" fillId="0" borderId="56" xfId="0" applyBorder="1" applyAlignment="1">
      <alignment horizontal="center"/>
    </xf>
    <xf numFmtId="0" fontId="10" fillId="0" borderId="47" xfId="0" applyFont="1" applyBorder="1" applyAlignment="1">
      <alignment horizontal="center" vertical="center"/>
    </xf>
    <xf numFmtId="49" fontId="9" fillId="2" borderId="54" xfId="0" applyNumberFormat="1" applyFont="1" applyFill="1" applyBorder="1" applyAlignment="1">
      <alignment horizontal="left" vertical="center"/>
    </xf>
    <xf numFmtId="0" fontId="9" fillId="0" borderId="14" xfId="0" applyFont="1" applyFill="1" applyBorder="1" applyAlignment="1">
      <alignment vertical="center"/>
    </xf>
    <xf numFmtId="0" fontId="9" fillId="0" borderId="15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57" xfId="0" applyFont="1" applyBorder="1" applyAlignment="1">
      <alignment horizontal="center" vertical="center"/>
    </xf>
    <xf numFmtId="0" fontId="10" fillId="0" borderId="38" xfId="0" applyFont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24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vertical="center"/>
    </xf>
    <xf numFmtId="0" fontId="10" fillId="0" borderId="21" xfId="0" applyFont="1" applyFill="1" applyBorder="1" applyAlignment="1">
      <alignment horizontal="center" vertical="center"/>
    </xf>
    <xf numFmtId="0" fontId="10" fillId="1" borderId="40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textRotation="90"/>
    </xf>
    <xf numFmtId="0" fontId="9" fillId="2" borderId="13" xfId="0" applyFont="1" applyFill="1" applyBorder="1" applyAlignment="1">
      <alignment horizontal="center" vertical="center" textRotation="90"/>
    </xf>
    <xf numFmtId="0" fontId="9" fillId="2" borderId="18" xfId="0" applyFont="1" applyFill="1" applyBorder="1" applyAlignment="1">
      <alignment horizontal="center" vertical="center" textRotation="90"/>
    </xf>
    <xf numFmtId="0" fontId="7" fillId="0" borderId="1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2" fontId="7" fillId="0" borderId="33" xfId="0" applyNumberFormat="1" applyFont="1" applyBorder="1" applyAlignment="1">
      <alignment horizontal="center" vertical="center"/>
    </xf>
    <xf numFmtId="2" fontId="7" fillId="0" borderId="36" xfId="0" applyNumberFormat="1" applyFont="1" applyBorder="1" applyAlignment="1">
      <alignment horizontal="center" vertical="center"/>
    </xf>
    <xf numFmtId="2" fontId="7" fillId="0" borderId="44" xfId="0" applyNumberFormat="1" applyFont="1" applyBorder="1" applyAlignment="1">
      <alignment horizontal="center" vertical="center"/>
    </xf>
    <xf numFmtId="2" fontId="7" fillId="0" borderId="27" xfId="0" applyNumberFormat="1" applyFont="1" applyBorder="1" applyAlignment="1">
      <alignment horizontal="center" vertical="center"/>
    </xf>
    <xf numFmtId="2" fontId="7" fillId="0" borderId="28" xfId="0" applyNumberFormat="1" applyFont="1" applyBorder="1" applyAlignment="1">
      <alignment horizontal="center" vertical="center"/>
    </xf>
    <xf numFmtId="2" fontId="7" fillId="0" borderId="32" xfId="0" applyNumberFormat="1" applyFont="1" applyBorder="1" applyAlignment="1">
      <alignment horizontal="center" vertical="center"/>
    </xf>
    <xf numFmtId="1" fontId="11" fillId="3" borderId="41" xfId="0" applyNumberFormat="1" applyFont="1" applyFill="1" applyBorder="1" applyAlignment="1">
      <alignment horizontal="center"/>
    </xf>
    <xf numFmtId="0" fontId="11" fillId="3" borderId="43" xfId="0" applyFont="1" applyFill="1" applyBorder="1" applyAlignment="1">
      <alignment horizontal="center"/>
    </xf>
    <xf numFmtId="0" fontId="11" fillId="3" borderId="42" xfId="0" applyFont="1" applyFill="1" applyBorder="1" applyAlignment="1">
      <alignment horizontal="center"/>
    </xf>
    <xf numFmtId="1" fontId="11" fillId="3" borderId="43" xfId="0" applyNumberFormat="1" applyFont="1" applyFill="1" applyBorder="1" applyAlignment="1">
      <alignment horizontal="center"/>
    </xf>
    <xf numFmtId="1" fontId="11" fillId="3" borderId="42" xfId="0" applyNumberFormat="1" applyFont="1" applyFill="1" applyBorder="1" applyAlignment="1">
      <alignment horizontal="center"/>
    </xf>
    <xf numFmtId="49" fontId="9" fillId="2" borderId="5" xfId="0" applyNumberFormat="1" applyFont="1" applyFill="1" applyBorder="1" applyAlignment="1">
      <alignment horizontal="left" vertical="center" indent="1"/>
    </xf>
    <xf numFmtId="0" fontId="7" fillId="2" borderId="6" xfId="0" applyFont="1" applyFill="1" applyBorder="1" applyAlignment="1">
      <alignment horizontal="left" vertical="center" indent="1"/>
    </xf>
    <xf numFmtId="0" fontId="7" fillId="2" borderId="7" xfId="0" applyFont="1" applyFill="1" applyBorder="1" applyAlignment="1">
      <alignment horizontal="left" vertical="center" indent="1"/>
    </xf>
    <xf numFmtId="49" fontId="9" fillId="2" borderId="6" xfId="0" applyNumberFormat="1" applyFont="1" applyFill="1" applyBorder="1" applyAlignment="1">
      <alignment horizontal="left" vertical="center" indent="1"/>
    </xf>
    <xf numFmtId="0" fontId="11" fillId="3" borderId="41" xfId="0" applyFont="1" applyFill="1" applyBorder="1" applyAlignment="1">
      <alignment horizontal="center"/>
    </xf>
    <xf numFmtId="49" fontId="9" fillId="2" borderId="41" xfId="0" applyNumberFormat="1" applyFont="1" applyFill="1" applyBorder="1" applyAlignment="1">
      <alignment horizontal="left" vertical="center" indent="1"/>
    </xf>
    <xf numFmtId="49" fontId="9" fillId="2" borderId="43" xfId="0" applyNumberFormat="1" applyFont="1" applyFill="1" applyBorder="1" applyAlignment="1">
      <alignment horizontal="left" vertical="center" indent="1"/>
    </xf>
    <xf numFmtId="0" fontId="10" fillId="2" borderId="53" xfId="0" applyFont="1" applyFill="1" applyBorder="1" applyAlignment="1">
      <alignment horizontal="left" vertical="center" indent="1"/>
    </xf>
    <xf numFmtId="0" fontId="11" fillId="0" borderId="3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/>
    </xf>
    <xf numFmtId="0" fontId="10" fillId="0" borderId="3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32</xdr:row>
      <xdr:rowOff>19049</xdr:rowOff>
    </xdr:from>
    <xdr:to>
      <xdr:col>10</xdr:col>
      <xdr:colOff>104775</xdr:colOff>
      <xdr:row>43</xdr:row>
      <xdr:rowOff>114300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4774" y="7067549"/>
          <a:ext cx="5981701" cy="2190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General Education Key:</a:t>
          </a:r>
          <a:endParaRPr lang="en-US" sz="105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A - Humanities/Fine Arts (6 credits)	L - Co-Requisite Lab (1 credit)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B - Social/Behavioral Sciences (6 credits)	R - Quantitiative Reasoning (3 or 4 credits)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C - Communication (3 credits)		S - Science &amp; Technology (3 credits)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D - Cultural Diversity (3 credits)		W- Wellness (2 credits)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G - Global Perspectives (3 credits)	</a:t>
          </a:r>
        </a:p>
        <a:p>
          <a:pPr algn="l" rtl="0">
            <a:defRPr sz="1000"/>
          </a:pPr>
          <a:r>
            <a:rPr lang="en-US" sz="1050" b="1" i="0" baseline="0">
              <a:effectLst/>
              <a:latin typeface="+mn-lt"/>
              <a:ea typeface="+mn-ea"/>
              <a:cs typeface="+mn-cs"/>
            </a:rPr>
            <a:t>•Please Note:</a:t>
          </a:r>
          <a:r>
            <a:rPr lang="en-US" sz="1050" b="0" i="0" baseline="0">
              <a:effectLst/>
              <a:latin typeface="+mn-lt"/>
              <a:ea typeface="+mn-ea"/>
              <a:cs typeface="+mn-cs"/>
            </a:rPr>
            <a:t> Global Perspective and Cultural Diversity credits </a:t>
          </a:r>
          <a:r>
            <a:rPr lang="en-US" sz="1050" b="1" i="0" u="sng" baseline="0">
              <a:effectLst/>
              <a:latin typeface="+mn-lt"/>
              <a:ea typeface="+mn-ea"/>
              <a:cs typeface="+mn-cs"/>
            </a:rPr>
            <a:t>may</a:t>
          </a:r>
          <a:r>
            <a:rPr lang="en-US" sz="1050" b="0" i="0" u="none" baseline="0">
              <a:effectLst/>
              <a:latin typeface="+mn-lt"/>
              <a:ea typeface="+mn-ea"/>
              <a:cs typeface="+mn-cs"/>
            </a:rPr>
            <a:t> be double</a:t>
          </a:r>
          <a:r>
            <a:rPr lang="en-US" sz="1050" b="0" i="0" baseline="0">
              <a:effectLst/>
              <a:latin typeface="+mn-lt"/>
              <a:ea typeface="+mn-ea"/>
              <a:cs typeface="+mn-cs"/>
            </a:rPr>
            <a:t> counted with GenEd Electives. </a:t>
          </a:r>
          <a:endParaRPr lang="en-US" sz="105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•For Gen Ed requirements, the dept. suggests taking ENGR 312 (satisfies Global Perspectives) and ENGR 311.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•GenEd classes suggested to take ECON 105, ECON 201, or ECON 202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•*Upper level English Requirement: ENGL 320, 321, 324, 459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</a:endParaRPr>
        </a:p>
      </xdr:txBody>
    </xdr:sp>
    <xdr:clientData/>
  </xdr:twoCellAnchor>
  <xdr:twoCellAnchor>
    <xdr:from>
      <xdr:col>0</xdr:col>
      <xdr:colOff>104775</xdr:colOff>
      <xdr:row>41</xdr:row>
      <xdr:rowOff>161925</xdr:rowOff>
    </xdr:from>
    <xdr:to>
      <xdr:col>10</xdr:col>
      <xdr:colOff>114300</xdr:colOff>
      <xdr:row>48</xdr:row>
      <xdr:rowOff>57150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04775" y="8924925"/>
          <a:ext cx="59912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Key: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"T" indicates requirement satisfied with transfer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"S XX" indicates Spring and XX year student is taking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"F XX" indicates Fall and XX year student is taking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"Su XX" indicates Summer and XX year student is taking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[C] Students with an ACT sub-test score of &gt;=18 or SAT of &gt;= 430 may enroll in ENGL 120. Earning a grade of "C" or better will result in credit for ENGL 110</a:t>
          </a:r>
        </a:p>
      </xdr:txBody>
    </xdr:sp>
    <xdr:clientData/>
  </xdr:twoCellAnchor>
  <xdr:twoCellAnchor>
    <xdr:from>
      <xdr:col>10</xdr:col>
      <xdr:colOff>590550</xdr:colOff>
      <xdr:row>40</xdr:row>
      <xdr:rowOff>66690</xdr:rowOff>
    </xdr:from>
    <xdr:to>
      <xdr:col>20</xdr:col>
      <xdr:colOff>95250</xdr:colOff>
      <xdr:row>51</xdr:row>
      <xdr:rowOff>19050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72250" y="8639190"/>
          <a:ext cx="6562725" cy="204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ECE Electives: </a:t>
          </a: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any didatic ECE 4xx course (excluding x93, 494, 496)</a:t>
          </a:r>
        </a:p>
        <a:p>
          <a:pPr algn="l" rtl="0">
            <a:defRPr sz="1000"/>
          </a:pPr>
          <a:endParaRPr lang="en-US" sz="105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Tech Electives:</a:t>
          </a: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 ECE 374, any didactic ECE 4xx course, ECE x93 or 494 (max 6 credits total between x93 and 494), ECE 496 (max 3 credits or any course from the accompanying Tech Elective  List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MATH Minor: </a:t>
          </a: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May be acheived by taking 6 credits to include MATH 270 and all 300-400 level MATH courses except MATH 327 and MATH 376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PHYS Minor:</a:t>
          </a: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 PHYS 252L, PHYS 350, plus 7 credits 300-400 level PHYS or PHYS 171, PHYS 251L, PHYS 251R, PHYS 252R, or PHYS 215. ME 221 and 222 may be substituted for PHYS 251 and PHYS 251L</a:t>
          </a:r>
          <a:endParaRPr lang="en-US" sz="1050" b="1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  <xdr:twoCellAnchor>
    <xdr:from>
      <xdr:col>11</xdr:col>
      <xdr:colOff>1</xdr:colOff>
      <xdr:row>32</xdr:row>
      <xdr:rowOff>19065</xdr:rowOff>
    </xdr:from>
    <xdr:to>
      <xdr:col>20</xdr:col>
      <xdr:colOff>1</xdr:colOff>
      <xdr:row>40</xdr:row>
      <xdr:rowOff>161940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591301" y="7067565"/>
          <a:ext cx="533400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ECE Requirements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Students must earn a "C" or better in ECE 173, ECE 275, EE 206 and ALL required MATH courses, before enrolling in ECE courses listed above in the Junior &amp; Senior years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Students must have at least a 2.0 GPA in all required EE and ECE courses taken at NDSU, in order to graduate. Elective ECE courses are not included in this GPA requirement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Students must take ECE 111 prior to enrolling in ECE courses listed above in the Junior and Senior year; otherwise students must take an additional ECE Elective in lieu of ECE 111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</xdr:row>
          <xdr:rowOff>215900</xdr:rowOff>
        </xdr:from>
        <xdr:to>
          <xdr:col>18</xdr:col>
          <xdr:colOff>635000</xdr:colOff>
          <xdr:row>7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Humanities/Fine Art (A)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609600</xdr:colOff>
          <xdr:row>7</xdr:row>
          <xdr:rowOff>215900</xdr:rowOff>
        </xdr:from>
        <xdr:to>
          <xdr:col>19</xdr:col>
          <xdr:colOff>50800</xdr:colOff>
          <xdr:row>9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Social/Behavioral Science (B)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5</xdr:row>
          <xdr:rowOff>215900</xdr:rowOff>
        </xdr:from>
        <xdr:to>
          <xdr:col>19</xdr:col>
          <xdr:colOff>1447800</xdr:colOff>
          <xdr:row>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Humanities/Fine Art (A)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</xdr:row>
          <xdr:rowOff>0</xdr:rowOff>
        </xdr:from>
        <xdr:to>
          <xdr:col>19</xdr:col>
          <xdr:colOff>1663700</xdr:colOff>
          <xdr:row>9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Social/Behavioral Science (B)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444500</xdr:colOff>
          <xdr:row>11</xdr:row>
          <xdr:rowOff>12700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Cultural Diversity (D)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889000</xdr:colOff>
          <xdr:row>9</xdr:row>
          <xdr:rowOff>215900</xdr:rowOff>
        </xdr:from>
        <xdr:to>
          <xdr:col>20</xdr:col>
          <xdr:colOff>177800</xdr:colOff>
          <xdr:row>11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Global Perspective (G)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</xdr:row>
          <xdr:rowOff>215900</xdr:rowOff>
        </xdr:from>
        <xdr:to>
          <xdr:col>18</xdr:col>
          <xdr:colOff>635000</xdr:colOff>
          <xdr:row>7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Humanities/Fine Art (A)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609600</xdr:colOff>
          <xdr:row>7</xdr:row>
          <xdr:rowOff>215900</xdr:rowOff>
        </xdr:from>
        <xdr:to>
          <xdr:col>19</xdr:col>
          <xdr:colOff>50800</xdr:colOff>
          <xdr:row>9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Social/Behavioral Science (B)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5</xdr:row>
          <xdr:rowOff>215900</xdr:rowOff>
        </xdr:from>
        <xdr:to>
          <xdr:col>19</xdr:col>
          <xdr:colOff>1447800</xdr:colOff>
          <xdr:row>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Humanities/Fine Art (A)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</xdr:row>
          <xdr:rowOff>0</xdr:rowOff>
        </xdr:from>
        <xdr:to>
          <xdr:col>19</xdr:col>
          <xdr:colOff>1663700</xdr:colOff>
          <xdr:row>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Social/Behavioral Science (B)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444500</xdr:colOff>
          <xdr:row>11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Cultural Diversity (D)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889000</xdr:colOff>
          <xdr:row>9</xdr:row>
          <xdr:rowOff>215900</xdr:rowOff>
        </xdr:from>
        <xdr:to>
          <xdr:col>20</xdr:col>
          <xdr:colOff>177800</xdr:colOff>
          <xdr:row>11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Global Perspective (G)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138022</xdr:colOff>
      <xdr:row>0</xdr:row>
      <xdr:rowOff>17253</xdr:rowOff>
    </xdr:from>
    <xdr:to>
      <xdr:col>12</xdr:col>
      <xdr:colOff>595222</xdr:colOff>
      <xdr:row>52</xdr:row>
      <xdr:rowOff>169653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22" y="17253"/>
          <a:ext cx="7910423" cy="95724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227892</xdr:colOff>
      <xdr:row>40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81492" cy="7715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F8F8D-F768-4F02-BA7F-7C877482D8F1}">
  <sheetPr>
    <pageSetUpPr fitToPage="1"/>
  </sheetPr>
  <dimension ref="A1:AA65"/>
  <sheetViews>
    <sheetView showGridLines="0" tabSelected="1" zoomScale="120" zoomScaleNormal="120" workbookViewId="0">
      <selection activeCell="B8" sqref="B8"/>
    </sheetView>
  </sheetViews>
  <sheetFormatPr baseColWidth="10" defaultColWidth="8.83203125" defaultRowHeight="15" x14ac:dyDescent="0.2"/>
  <cols>
    <col min="1" max="1" width="3.33203125" bestFit="1" customWidth="1"/>
    <col min="2" max="2" width="15" customWidth="1"/>
    <col min="3" max="3" width="8.6640625" customWidth="1"/>
    <col min="4" max="4" width="36.1640625" bestFit="1" customWidth="1"/>
    <col min="5" max="6" width="8.33203125" customWidth="1"/>
    <col min="7" max="8" width="4.6640625" hidden="1" customWidth="1"/>
    <col min="10" max="10" width="15" bestFit="1" customWidth="1"/>
    <col min="11" max="11" width="8.6640625" customWidth="1"/>
    <col min="12" max="12" width="24.6640625" customWidth="1"/>
    <col min="13" max="13" width="8.33203125" customWidth="1"/>
    <col min="14" max="14" width="6.83203125" bestFit="1" customWidth="1"/>
    <col min="15" max="16" width="4.6640625" hidden="1" customWidth="1"/>
    <col min="17" max="17" width="8" customWidth="1"/>
    <col min="18" max="18" width="11.5" customWidth="1"/>
    <col min="19" max="19" width="11" customWidth="1"/>
    <col min="20" max="20" width="25.1640625" customWidth="1"/>
    <col min="21" max="21" width="7" customWidth="1"/>
    <col min="22" max="22" width="6.83203125" bestFit="1" customWidth="1"/>
    <col min="23" max="24" width="6.83203125" hidden="1" customWidth="1"/>
    <col min="25" max="25" width="6.6640625" customWidth="1"/>
    <col min="26" max="26" width="6.83203125" customWidth="1"/>
  </cols>
  <sheetData>
    <row r="1" spans="1:26" ht="21" x14ac:dyDescent="0.25">
      <c r="A1" s="193" t="s">
        <v>35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</row>
    <row r="2" spans="1:26" ht="24" x14ac:dyDescent="0.3">
      <c r="A2" s="195" t="s">
        <v>63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</row>
    <row r="3" spans="1:26" ht="13.75" customHeight="1" x14ac:dyDescent="0.3">
      <c r="A3" s="9"/>
      <c r="B3" s="9"/>
      <c r="C3" s="9"/>
      <c r="D3" s="9"/>
      <c r="E3" s="9"/>
      <c r="F3" s="9"/>
      <c r="G3" s="27"/>
      <c r="H3" s="27"/>
      <c r="I3" s="9"/>
      <c r="J3" s="9"/>
      <c r="K3" s="9"/>
      <c r="L3" s="9"/>
      <c r="M3" s="9"/>
      <c r="N3" s="9"/>
      <c r="O3" s="27"/>
      <c r="P3" s="27"/>
      <c r="Q3" s="9"/>
      <c r="R3" s="9"/>
      <c r="S3" s="9"/>
      <c r="T3" s="9"/>
      <c r="U3" s="9"/>
      <c r="V3" s="9"/>
      <c r="W3" s="35"/>
      <c r="X3" s="35"/>
      <c r="Y3" s="9"/>
    </row>
    <row r="4" spans="1:26" ht="15" customHeight="1" thickBot="1" x14ac:dyDescent="0.25">
      <c r="B4" s="12"/>
      <c r="C4" s="12" t="s">
        <v>0</v>
      </c>
      <c r="D4" s="160"/>
      <c r="E4" s="10"/>
      <c r="F4" s="10"/>
      <c r="G4" s="10"/>
      <c r="H4" s="10"/>
      <c r="I4" s="10"/>
      <c r="J4" s="8" t="s">
        <v>41</v>
      </c>
      <c r="K4" s="198"/>
      <c r="L4" s="198"/>
      <c r="M4" s="15"/>
      <c r="N4" s="15"/>
      <c r="O4" s="15"/>
      <c r="P4" s="15"/>
      <c r="Q4" s="13" t="s">
        <v>1</v>
      </c>
      <c r="R4" s="197"/>
      <c r="S4" s="198"/>
      <c r="T4" s="198"/>
      <c r="U4" s="15"/>
      <c r="V4" s="15"/>
      <c r="W4" s="15"/>
      <c r="X4" s="15"/>
      <c r="Y4" s="15"/>
    </row>
    <row r="5" spans="1:26" ht="16" thickBot="1" x14ac:dyDescent="0.25">
      <c r="A5" s="12"/>
      <c r="B5" s="12"/>
      <c r="C5" s="12"/>
      <c r="D5" s="11"/>
      <c r="E5" s="11"/>
      <c r="F5" s="11"/>
      <c r="G5" s="11"/>
      <c r="H5" s="11"/>
      <c r="I5" s="11"/>
      <c r="J5" s="14"/>
      <c r="K5" s="14"/>
      <c r="L5" s="16"/>
      <c r="M5" s="16"/>
      <c r="N5" s="16"/>
      <c r="O5" s="28"/>
      <c r="P5" s="28"/>
      <c r="Q5" s="15"/>
      <c r="R5" s="15"/>
      <c r="S5" s="15"/>
      <c r="T5" s="15"/>
      <c r="U5" s="15"/>
      <c r="V5" s="15"/>
      <c r="W5" s="15"/>
      <c r="X5" s="15"/>
      <c r="Y5" s="15"/>
    </row>
    <row r="6" spans="1:26" ht="17.75" customHeight="1" x14ac:dyDescent="0.2">
      <c r="A6" s="17"/>
      <c r="B6" s="199" t="s">
        <v>2</v>
      </c>
      <c r="C6" s="200"/>
      <c r="D6" s="201"/>
      <c r="E6" s="201"/>
      <c r="F6" s="202"/>
      <c r="G6" s="202"/>
      <c r="H6" s="202"/>
      <c r="I6" s="202"/>
      <c r="J6" s="199" t="s">
        <v>7</v>
      </c>
      <c r="K6" s="200"/>
      <c r="L6" s="201"/>
      <c r="M6" s="201"/>
      <c r="N6" s="201"/>
      <c r="O6" s="202"/>
      <c r="P6" s="202"/>
      <c r="Q6" s="202"/>
      <c r="R6" s="36"/>
      <c r="S6" s="37"/>
      <c r="T6" s="37"/>
      <c r="U6" s="37"/>
      <c r="V6" s="37"/>
      <c r="W6" s="37"/>
      <c r="X6" s="37"/>
      <c r="Y6" s="37"/>
    </row>
    <row r="7" spans="1:26" ht="17.75" customHeight="1" thickBot="1" x14ac:dyDescent="0.25">
      <c r="A7" s="17"/>
      <c r="B7" s="179" t="s">
        <v>3</v>
      </c>
      <c r="C7" s="180"/>
      <c r="D7" s="181"/>
      <c r="E7" s="18" t="s">
        <v>4</v>
      </c>
      <c r="F7" s="19" t="s">
        <v>5</v>
      </c>
      <c r="G7" s="19"/>
      <c r="H7" s="19"/>
      <c r="I7" s="20" t="s">
        <v>6</v>
      </c>
      <c r="J7" s="179" t="s">
        <v>3</v>
      </c>
      <c r="K7" s="182"/>
      <c r="L7" s="181"/>
      <c r="M7" s="18" t="s">
        <v>4</v>
      </c>
      <c r="N7" s="21" t="s">
        <v>5</v>
      </c>
      <c r="O7" s="29"/>
      <c r="P7" s="31"/>
      <c r="Q7" s="30" t="s">
        <v>6</v>
      </c>
      <c r="R7" s="164"/>
      <c r="S7" s="165"/>
      <c r="T7" s="17"/>
      <c r="U7" s="17"/>
      <c r="V7" s="17"/>
      <c r="W7" s="17"/>
      <c r="X7" s="17"/>
    </row>
    <row r="8" spans="1:26" ht="17.75" customHeight="1" x14ac:dyDescent="0.2">
      <c r="A8" s="161" t="s">
        <v>43</v>
      </c>
      <c r="B8" s="38" t="s">
        <v>40</v>
      </c>
      <c r="C8" s="39">
        <v>121</v>
      </c>
      <c r="D8" s="40" t="s">
        <v>8</v>
      </c>
      <c r="E8" s="41">
        <v>3</v>
      </c>
      <c r="F8" s="41"/>
      <c r="G8" s="42" t="str">
        <f>IFERROR(VLOOKUP(F8,$G$52:$H$65,2,FALSE),"")</f>
        <v/>
      </c>
      <c r="H8" s="43" t="str">
        <f>IFERROR((G8*E8)," ")</f>
        <v xml:space="preserve"> </v>
      </c>
      <c r="I8" s="41" t="s">
        <v>9</v>
      </c>
      <c r="J8" s="142" t="s">
        <v>10</v>
      </c>
      <c r="K8" s="143">
        <v>111</v>
      </c>
      <c r="L8" s="144" t="s">
        <v>11</v>
      </c>
      <c r="M8" s="145">
        <v>3</v>
      </c>
      <c r="N8" s="145"/>
      <c r="O8" s="146" t="str">
        <f>IFERROR(VLOOKUP(N8,$G$52:$H$60,2,FALSE),"")</f>
        <v/>
      </c>
      <c r="P8" s="146" t="str">
        <f>IFERROR((O8*M8),"")</f>
        <v/>
      </c>
      <c r="Q8" s="112"/>
      <c r="R8" s="6"/>
    </row>
    <row r="9" spans="1:26" ht="17.75" customHeight="1" x14ac:dyDescent="0.2">
      <c r="A9" s="162"/>
      <c r="B9" s="136" t="s">
        <v>33</v>
      </c>
      <c r="C9" s="137">
        <v>165</v>
      </c>
      <c r="D9" s="138" t="s">
        <v>19</v>
      </c>
      <c r="E9" s="139">
        <v>4</v>
      </c>
      <c r="F9" s="139"/>
      <c r="G9" s="140" t="str">
        <f t="shared" ref="G9:G13" si="0">IFERROR(VLOOKUP(F9,$G$52:$H$65,2,FALSE),"")</f>
        <v/>
      </c>
      <c r="H9" s="141" t="str">
        <f t="shared" ref="H9:H13" si="1">IFERROR((G9*E9)," ")</f>
        <v xml:space="preserve"> </v>
      </c>
      <c r="I9" s="139" t="s">
        <v>20</v>
      </c>
      <c r="J9" s="147" t="s">
        <v>17</v>
      </c>
      <c r="K9" s="137">
        <v>120</v>
      </c>
      <c r="L9" s="138" t="s">
        <v>13</v>
      </c>
      <c r="M9" s="139">
        <v>3</v>
      </c>
      <c r="N9" s="139"/>
      <c r="O9" s="146" t="str">
        <f t="shared" ref="O9:O12" si="2">IFERROR(VLOOKUP(N9,$G$52:$H$60,2,FALSE),"")</f>
        <v/>
      </c>
      <c r="P9" s="146" t="str">
        <f t="shared" ref="P9:P12" si="3">IFERROR((O9*M9),"")</f>
        <v/>
      </c>
      <c r="Q9" s="139" t="s">
        <v>14</v>
      </c>
      <c r="R9" s="166"/>
      <c r="S9" s="167"/>
    </row>
    <row r="10" spans="1:26" ht="17.75" customHeight="1" x14ac:dyDescent="0.2">
      <c r="A10" s="162"/>
      <c r="B10" s="136" t="s">
        <v>10</v>
      </c>
      <c r="C10" s="203">
        <v>173</v>
      </c>
      <c r="D10" s="138" t="s">
        <v>15</v>
      </c>
      <c r="E10" s="139">
        <v>4</v>
      </c>
      <c r="F10" s="204"/>
      <c r="G10" s="47" t="str">
        <f t="shared" si="0"/>
        <v/>
      </c>
      <c r="H10" s="47" t="str">
        <f t="shared" si="1"/>
        <v xml:space="preserve"> </v>
      </c>
      <c r="I10" s="49"/>
      <c r="J10" s="147" t="s">
        <v>21</v>
      </c>
      <c r="K10" s="137">
        <v>251</v>
      </c>
      <c r="L10" s="138" t="s">
        <v>52</v>
      </c>
      <c r="M10" s="139">
        <v>4</v>
      </c>
      <c r="N10" s="139"/>
      <c r="O10" s="146" t="str">
        <f t="shared" si="2"/>
        <v/>
      </c>
      <c r="P10" s="146" t="str">
        <f t="shared" si="3"/>
        <v/>
      </c>
      <c r="Q10" s="53" t="s">
        <v>9</v>
      </c>
    </row>
    <row r="11" spans="1:26" ht="17.75" customHeight="1" x14ac:dyDescent="0.2">
      <c r="A11" s="162"/>
      <c r="B11" s="44" t="s">
        <v>17</v>
      </c>
      <c r="C11" s="51">
        <v>110</v>
      </c>
      <c r="D11" s="46" t="s">
        <v>51</v>
      </c>
      <c r="E11" s="47">
        <v>4</v>
      </c>
      <c r="F11" s="47"/>
      <c r="G11" s="47" t="str">
        <f t="shared" si="0"/>
        <v/>
      </c>
      <c r="H11" s="47" t="str">
        <f t="shared" si="1"/>
        <v xml:space="preserve"> </v>
      </c>
      <c r="I11" s="47" t="s">
        <v>14</v>
      </c>
      <c r="J11" s="147" t="s">
        <v>33</v>
      </c>
      <c r="K11" s="137">
        <v>166</v>
      </c>
      <c r="L11" s="138" t="s">
        <v>18</v>
      </c>
      <c r="M11" s="139">
        <v>4</v>
      </c>
      <c r="N11" s="139"/>
      <c r="O11" s="146" t="str">
        <f t="shared" si="2"/>
        <v/>
      </c>
      <c r="P11" s="146" t="str">
        <f t="shared" si="3"/>
        <v/>
      </c>
      <c r="Q11" s="49"/>
      <c r="R11" s="166"/>
      <c r="S11" s="167"/>
      <c r="Y11" s="54"/>
    </row>
    <row r="12" spans="1:26" ht="17.75" customHeight="1" thickBot="1" x14ac:dyDescent="0.25">
      <c r="A12" s="162"/>
      <c r="B12" s="44" t="s">
        <v>34</v>
      </c>
      <c r="C12" s="51" t="s">
        <v>65</v>
      </c>
      <c r="D12" s="46" t="s">
        <v>83</v>
      </c>
      <c r="E12" s="47">
        <v>2</v>
      </c>
      <c r="F12" s="48"/>
      <c r="G12" s="47" t="str">
        <f t="shared" si="0"/>
        <v/>
      </c>
      <c r="H12" s="55" t="str">
        <f t="shared" si="1"/>
        <v xml:space="preserve"> </v>
      </c>
      <c r="I12" s="47" t="s">
        <v>12</v>
      </c>
      <c r="J12" s="147" t="s">
        <v>47</v>
      </c>
      <c r="K12" s="137" t="s">
        <v>65</v>
      </c>
      <c r="L12" s="148"/>
      <c r="M12" s="140">
        <v>3</v>
      </c>
      <c r="N12" s="139"/>
      <c r="O12" s="146" t="str">
        <f t="shared" si="2"/>
        <v/>
      </c>
      <c r="P12" s="146" t="str">
        <f t="shared" si="3"/>
        <v/>
      </c>
      <c r="Q12" s="149" t="s">
        <v>67</v>
      </c>
      <c r="R12" s="56"/>
      <c r="S12" s="57"/>
      <c r="T12" s="58"/>
      <c r="U12" s="57"/>
      <c r="V12" s="58"/>
      <c r="W12" s="57"/>
      <c r="X12" s="58"/>
      <c r="Y12" s="54"/>
    </row>
    <row r="13" spans="1:26" ht="18" customHeight="1" thickBot="1" x14ac:dyDescent="0.25">
      <c r="A13" s="163"/>
      <c r="B13" s="59" t="s">
        <v>64</v>
      </c>
      <c r="C13" s="60" t="s">
        <v>65</v>
      </c>
      <c r="D13" s="154" t="s">
        <v>81</v>
      </c>
      <c r="E13" s="61">
        <v>1</v>
      </c>
      <c r="F13" s="62"/>
      <c r="G13" s="61" t="str">
        <f t="shared" si="0"/>
        <v/>
      </c>
      <c r="H13" s="63" t="str">
        <f t="shared" si="1"/>
        <v xml:space="preserve"> </v>
      </c>
      <c r="I13" s="64" t="s">
        <v>26</v>
      </c>
      <c r="J13" s="65"/>
      <c r="K13" s="66"/>
      <c r="L13" s="67"/>
      <c r="M13" s="67"/>
      <c r="N13" s="68"/>
      <c r="O13" s="68"/>
      <c r="P13" s="69"/>
      <c r="Q13" s="70"/>
      <c r="R13" s="71" t="s">
        <v>36</v>
      </c>
      <c r="S13" s="72"/>
      <c r="T13" s="73"/>
      <c r="U13" s="74" t="s">
        <v>4</v>
      </c>
      <c r="V13" s="75" t="s">
        <v>5</v>
      </c>
      <c r="W13" s="74"/>
      <c r="X13" s="76"/>
      <c r="Y13" s="77" t="s">
        <v>50</v>
      </c>
    </row>
    <row r="14" spans="1:26" ht="17.75" customHeight="1" thickBot="1" x14ac:dyDescent="0.25">
      <c r="A14" s="161" t="s">
        <v>44</v>
      </c>
      <c r="B14" s="184"/>
      <c r="C14" s="185"/>
      <c r="D14" s="186"/>
      <c r="E14" s="78">
        <f>SUM(E8:E13)</f>
        <v>18</v>
      </c>
      <c r="F14" s="79"/>
      <c r="G14" s="79"/>
      <c r="H14" s="79">
        <f>SUM(SUMIF(G8:G13,"&lt;=4",H8:H13))</f>
        <v>0</v>
      </c>
      <c r="I14" s="80"/>
      <c r="J14" s="81"/>
      <c r="K14" s="81"/>
      <c r="L14" s="82"/>
      <c r="M14" s="83">
        <f>SUM(M8:M12)</f>
        <v>17</v>
      </c>
      <c r="N14" s="84"/>
      <c r="O14" s="84"/>
      <c r="P14" s="85">
        <f>SUM(SUMIF(O8:O13,"&lt;=4",P8:P13))</f>
        <v>0</v>
      </c>
      <c r="Q14" s="86"/>
      <c r="R14" s="150"/>
      <c r="S14" s="87"/>
      <c r="T14" s="88"/>
      <c r="U14" s="42"/>
      <c r="V14" s="42"/>
      <c r="W14" s="111" t="str">
        <f>(IFERROR(VLOOKUP(V14,$G$52:$H$65,2,FALSE)," "))</f>
        <v xml:space="preserve"> </v>
      </c>
      <c r="X14" s="89" t="str">
        <f>IFERROR((U14*W14)," ")</f>
        <v xml:space="preserve"> </v>
      </c>
      <c r="Y14" s="90" t="s">
        <v>65</v>
      </c>
      <c r="Z14" s="7"/>
    </row>
    <row r="15" spans="1:26" ht="17.75" customHeight="1" x14ac:dyDescent="0.2">
      <c r="A15" s="162"/>
      <c r="B15" s="38" t="s">
        <v>22</v>
      </c>
      <c r="C15" s="39">
        <v>206</v>
      </c>
      <c r="D15" s="88" t="s">
        <v>53</v>
      </c>
      <c r="E15" s="42">
        <v>4</v>
      </c>
      <c r="F15" s="42"/>
      <c r="G15" s="43" t="str">
        <f>IFERROR(VLOOKUP(F15,$G$52:$H$65,2,FALSE),"")</f>
        <v/>
      </c>
      <c r="H15" s="43" t="str">
        <f>IFERROR((G15*E15)," ")</f>
        <v xml:space="preserve"> </v>
      </c>
      <c r="I15" s="91"/>
      <c r="J15" s="38" t="s">
        <v>23</v>
      </c>
      <c r="K15" s="39">
        <v>110</v>
      </c>
      <c r="L15" s="88" t="s">
        <v>24</v>
      </c>
      <c r="M15" s="42">
        <v>3</v>
      </c>
      <c r="N15" s="42"/>
      <c r="O15" s="52" t="str">
        <f t="shared" ref="O15:O19" si="4">IFERROR(VLOOKUP(N15,$G$52:$H$60,2,FALSE),"")</f>
        <v/>
      </c>
      <c r="P15" s="52"/>
      <c r="Q15" s="42" t="s">
        <v>14</v>
      </c>
      <c r="R15" s="151" t="s">
        <v>65</v>
      </c>
      <c r="S15" s="92" t="s">
        <v>65</v>
      </c>
      <c r="T15" s="46" t="s">
        <v>65</v>
      </c>
      <c r="U15" s="47"/>
      <c r="V15" s="48"/>
      <c r="W15" s="47" t="str">
        <f t="shared" ref="W15:W27" si="5">(IFERROR(VLOOKUP(V15,$G$52:$H$65,2,FALSE)," "))</f>
        <v xml:space="preserve"> </v>
      </c>
      <c r="X15" s="153" t="str">
        <f t="shared" ref="X15:X27" si="6">IFERROR((U15*W15)," ")</f>
        <v xml:space="preserve"> </v>
      </c>
      <c r="Y15" s="53" t="s">
        <v>65</v>
      </c>
      <c r="Z15" s="6"/>
    </row>
    <row r="16" spans="1:26" ht="17.75" customHeight="1" x14ac:dyDescent="0.2">
      <c r="A16" s="162"/>
      <c r="B16" s="50" t="s">
        <v>33</v>
      </c>
      <c r="C16" s="51">
        <v>265</v>
      </c>
      <c r="D16" s="93" t="s">
        <v>66</v>
      </c>
      <c r="E16" s="94">
        <v>4</v>
      </c>
      <c r="F16" s="94"/>
      <c r="G16" s="63" t="str">
        <f t="shared" ref="G16:G19" si="7">IFERROR(VLOOKUP(F16,$G$52:$H$65,2,FALSE),"")</f>
        <v/>
      </c>
      <c r="H16" s="63" t="str">
        <f t="shared" ref="H16:H19" si="8">IFERROR((G16*E16)," ")</f>
        <v xml:space="preserve"> </v>
      </c>
      <c r="I16" s="95"/>
      <c r="J16" s="50" t="s">
        <v>10</v>
      </c>
      <c r="K16" s="51">
        <v>311</v>
      </c>
      <c r="L16" s="93" t="s">
        <v>55</v>
      </c>
      <c r="M16" s="96">
        <v>4</v>
      </c>
      <c r="N16" s="96"/>
      <c r="O16" s="52" t="str">
        <f t="shared" si="4"/>
        <v/>
      </c>
      <c r="P16" s="52" t="str">
        <f t="shared" ref="P16:P19" si="9">IFERROR((O16*M16),"")</f>
        <v/>
      </c>
      <c r="Q16" s="49"/>
      <c r="R16" s="151" t="s">
        <v>65</v>
      </c>
      <c r="S16" s="92" t="s">
        <v>65</v>
      </c>
      <c r="T16" s="46" t="s">
        <v>65</v>
      </c>
      <c r="U16" s="47"/>
      <c r="V16" s="48"/>
      <c r="W16" s="47" t="str">
        <f>(IFERROR(VLOOKUP(V16,$G$52:$H$65,2,FALSE)," "))</f>
        <v xml:space="preserve"> </v>
      </c>
      <c r="X16" s="153" t="str">
        <f t="shared" si="6"/>
        <v xml:space="preserve"> </v>
      </c>
      <c r="Y16" s="53" t="s">
        <v>65</v>
      </c>
      <c r="Z16" s="6"/>
    </row>
    <row r="17" spans="1:27" ht="17.75" customHeight="1" x14ac:dyDescent="0.2">
      <c r="A17" s="162"/>
      <c r="B17" s="50" t="s">
        <v>21</v>
      </c>
      <c r="C17" s="51">
        <v>252</v>
      </c>
      <c r="D17" s="46" t="s">
        <v>54</v>
      </c>
      <c r="E17" s="47">
        <v>4</v>
      </c>
      <c r="F17" s="47"/>
      <c r="G17" s="63" t="str">
        <f t="shared" si="7"/>
        <v/>
      </c>
      <c r="H17" s="63" t="str">
        <f t="shared" si="8"/>
        <v xml:space="preserve"> </v>
      </c>
      <c r="I17" s="94" t="s">
        <v>9</v>
      </c>
      <c r="J17" s="50" t="s">
        <v>33</v>
      </c>
      <c r="K17" s="51">
        <v>266</v>
      </c>
      <c r="L17" s="93" t="s">
        <v>25</v>
      </c>
      <c r="M17" s="47">
        <v>3</v>
      </c>
      <c r="N17" s="47"/>
      <c r="O17" s="52" t="str">
        <f t="shared" si="4"/>
        <v/>
      </c>
      <c r="P17" s="52" t="str">
        <f t="shared" si="9"/>
        <v/>
      </c>
      <c r="Q17" s="49"/>
      <c r="R17" s="151" t="s">
        <v>65</v>
      </c>
      <c r="S17" s="92" t="s">
        <v>65</v>
      </c>
      <c r="T17" s="46" t="s">
        <v>65</v>
      </c>
      <c r="U17" s="47"/>
      <c r="V17" s="48"/>
      <c r="W17" s="47" t="str">
        <f t="shared" si="5"/>
        <v xml:space="preserve"> </v>
      </c>
      <c r="X17" s="153" t="str">
        <f t="shared" si="6"/>
        <v xml:space="preserve"> </v>
      </c>
      <c r="Y17" s="53" t="s">
        <v>65</v>
      </c>
      <c r="Z17" s="6"/>
    </row>
    <row r="18" spans="1:27" ht="17.75" customHeight="1" x14ac:dyDescent="0.2">
      <c r="A18" s="162"/>
      <c r="B18" s="50" t="s">
        <v>33</v>
      </c>
      <c r="C18" s="51">
        <v>129</v>
      </c>
      <c r="D18" s="46" t="s">
        <v>16</v>
      </c>
      <c r="E18" s="47">
        <v>3</v>
      </c>
      <c r="F18" s="47"/>
      <c r="G18" s="63" t="str">
        <f t="shared" si="7"/>
        <v/>
      </c>
      <c r="H18" s="63" t="str">
        <f t="shared" si="8"/>
        <v xml:space="preserve"> </v>
      </c>
      <c r="I18" s="95"/>
      <c r="J18" s="50" t="s">
        <v>10</v>
      </c>
      <c r="K18" s="51">
        <v>275</v>
      </c>
      <c r="L18" s="93" t="s">
        <v>56</v>
      </c>
      <c r="M18" s="47">
        <v>4</v>
      </c>
      <c r="N18" s="47"/>
      <c r="O18" s="52" t="str">
        <f t="shared" si="4"/>
        <v/>
      </c>
      <c r="P18" s="52" t="str">
        <f t="shared" si="9"/>
        <v/>
      </c>
      <c r="Q18" s="49"/>
      <c r="R18" s="151" t="s">
        <v>65</v>
      </c>
      <c r="S18" s="92" t="s">
        <v>65</v>
      </c>
      <c r="T18" s="46" t="s">
        <v>65</v>
      </c>
      <c r="U18" s="47"/>
      <c r="V18" s="48"/>
      <c r="W18" s="47" t="str">
        <f t="shared" si="5"/>
        <v xml:space="preserve"> </v>
      </c>
      <c r="X18" s="153" t="str">
        <f t="shared" si="6"/>
        <v xml:space="preserve"> </v>
      </c>
      <c r="Y18" s="53" t="s">
        <v>65</v>
      </c>
      <c r="Z18" s="6"/>
    </row>
    <row r="19" spans="1:27" ht="17.5" customHeight="1" thickBot="1" x14ac:dyDescent="0.25">
      <c r="A19" s="163"/>
      <c r="B19" s="97" t="s">
        <v>47</v>
      </c>
      <c r="C19" s="98" t="s">
        <v>65</v>
      </c>
      <c r="D19" s="99"/>
      <c r="E19" s="100">
        <v>3</v>
      </c>
      <c r="F19" s="100"/>
      <c r="G19" s="63" t="str">
        <f t="shared" si="7"/>
        <v/>
      </c>
      <c r="H19" s="63" t="str">
        <f t="shared" si="8"/>
        <v xml:space="preserve"> </v>
      </c>
      <c r="I19" s="100" t="s">
        <v>67</v>
      </c>
      <c r="J19" s="101" t="s">
        <v>48</v>
      </c>
      <c r="K19" s="102" t="s">
        <v>65</v>
      </c>
      <c r="L19" s="103"/>
      <c r="M19" s="63">
        <v>3</v>
      </c>
      <c r="N19" s="63"/>
      <c r="O19" s="104" t="str">
        <f t="shared" si="4"/>
        <v/>
      </c>
      <c r="P19" s="104" t="str">
        <f t="shared" si="9"/>
        <v/>
      </c>
      <c r="Q19" s="105"/>
      <c r="R19" s="151" t="s">
        <v>65</v>
      </c>
      <c r="S19" s="92" t="s">
        <v>65</v>
      </c>
      <c r="T19" s="46" t="s">
        <v>65</v>
      </c>
      <c r="U19" s="47"/>
      <c r="V19" s="48"/>
      <c r="W19" s="47" t="str">
        <f t="shared" si="5"/>
        <v xml:space="preserve"> </v>
      </c>
      <c r="X19" s="153" t="str">
        <f t="shared" si="6"/>
        <v xml:space="preserve"> </v>
      </c>
      <c r="Y19" s="53" t="s">
        <v>65</v>
      </c>
      <c r="Z19" s="6"/>
      <c r="AA19" s="7"/>
    </row>
    <row r="20" spans="1:27" ht="17.75" customHeight="1" thickBot="1" x14ac:dyDescent="0.25">
      <c r="A20" s="161" t="s">
        <v>45</v>
      </c>
      <c r="B20" s="22"/>
      <c r="C20" s="23"/>
      <c r="D20" s="26"/>
      <c r="E20" s="76">
        <f>SUM(E15:E19)</f>
        <v>18</v>
      </c>
      <c r="F20" s="76"/>
      <c r="G20" s="76"/>
      <c r="H20" s="76">
        <f>SUM(SUMIF(G15:G19,"&lt;=4",H15:H19))</f>
        <v>0</v>
      </c>
      <c r="I20" s="106"/>
      <c r="J20" s="33"/>
      <c r="K20" s="33"/>
      <c r="L20" s="107"/>
      <c r="M20" s="76">
        <f>SUM(M15:M19)</f>
        <v>17</v>
      </c>
      <c r="N20" s="84"/>
      <c r="O20" s="84"/>
      <c r="P20" s="84">
        <f>SUM(SUMIF(O15:O19,"&lt;=4",P15:P19))</f>
        <v>0</v>
      </c>
      <c r="Q20" s="108"/>
      <c r="R20" s="151" t="s">
        <v>65</v>
      </c>
      <c r="S20" s="92" t="s">
        <v>65</v>
      </c>
      <c r="T20" s="46" t="s">
        <v>65</v>
      </c>
      <c r="U20" s="47"/>
      <c r="V20" s="48"/>
      <c r="W20" s="47" t="str">
        <f t="shared" si="5"/>
        <v xml:space="preserve"> </v>
      </c>
      <c r="X20" s="153" t="str">
        <f t="shared" si="6"/>
        <v xml:space="preserve"> </v>
      </c>
      <c r="Y20" s="53" t="s">
        <v>65</v>
      </c>
      <c r="Z20" s="6"/>
      <c r="AA20" s="7"/>
    </row>
    <row r="21" spans="1:27" ht="17.75" customHeight="1" x14ac:dyDescent="0.2">
      <c r="A21" s="162"/>
      <c r="B21" s="109" t="s">
        <v>10</v>
      </c>
      <c r="C21" s="39">
        <v>320</v>
      </c>
      <c r="D21" s="110" t="s">
        <v>57</v>
      </c>
      <c r="E21" s="111">
        <v>3</v>
      </c>
      <c r="F21" s="111"/>
      <c r="G21" s="42" t="str">
        <f>IFERROR(VLOOKUP(F21,$G$52:$H$65,2,FALSE),"")</f>
        <v/>
      </c>
      <c r="H21" s="43" t="str">
        <f>IFERROR((G21*E21)," ")</f>
        <v xml:space="preserve"> </v>
      </c>
      <c r="I21" s="49"/>
      <c r="J21" s="109" t="s">
        <v>10</v>
      </c>
      <c r="K21" s="39">
        <v>341</v>
      </c>
      <c r="L21" s="110" t="s">
        <v>27</v>
      </c>
      <c r="M21" s="111">
        <v>3</v>
      </c>
      <c r="N21" s="111"/>
      <c r="O21" s="52" t="str">
        <f>IFERROR(VLOOKUP(N21,$G$52:$H$60,2,FALSE),"")</f>
        <v/>
      </c>
      <c r="P21" s="52" t="str">
        <f>IFERROR((O21*M21),"")</f>
        <v/>
      </c>
      <c r="Q21" s="112"/>
      <c r="R21" s="151" t="s">
        <v>65</v>
      </c>
      <c r="S21" s="92" t="s">
        <v>65</v>
      </c>
      <c r="T21" s="46" t="s">
        <v>65</v>
      </c>
      <c r="U21" s="47"/>
      <c r="V21" s="48"/>
      <c r="W21" s="47" t="str">
        <f t="shared" si="5"/>
        <v xml:space="preserve"> </v>
      </c>
      <c r="X21" s="153" t="str">
        <f t="shared" si="6"/>
        <v xml:space="preserve"> </v>
      </c>
      <c r="Y21" s="53" t="s">
        <v>65</v>
      </c>
      <c r="Z21" s="6"/>
      <c r="AA21" s="7"/>
    </row>
    <row r="22" spans="1:27" ht="17.75" customHeight="1" x14ac:dyDescent="0.2">
      <c r="A22" s="162"/>
      <c r="B22" s="101" t="s">
        <v>10</v>
      </c>
      <c r="C22" s="45">
        <v>321</v>
      </c>
      <c r="D22" s="46" t="s">
        <v>58</v>
      </c>
      <c r="E22" s="47">
        <v>2</v>
      </c>
      <c r="F22" s="47"/>
      <c r="G22" s="47" t="str">
        <f t="shared" ref="G22:G24" si="10">IFERROR(VLOOKUP(F22,$G$52:$H$65,2,FALSE),"")</f>
        <v/>
      </c>
      <c r="H22" s="63" t="str">
        <f t="shared" ref="H22:H24" si="11">IFERROR((G22*E22)," ")</f>
        <v xml:space="preserve"> </v>
      </c>
      <c r="I22" s="49"/>
      <c r="J22" s="101" t="s">
        <v>10</v>
      </c>
      <c r="K22" s="113">
        <v>401</v>
      </c>
      <c r="L22" s="46" t="s">
        <v>28</v>
      </c>
      <c r="M22" s="47">
        <v>1</v>
      </c>
      <c r="N22" s="47"/>
      <c r="O22" s="52" t="str">
        <f t="shared" ref="O22:O25" si="12">IFERROR(VLOOKUP(N22,$G$52:$H$60,2,FALSE),"")</f>
        <v/>
      </c>
      <c r="P22" s="52" t="str">
        <f t="shared" ref="P22:P25" si="13">IFERROR((O22*M22),"")</f>
        <v/>
      </c>
      <c r="Q22" s="49"/>
      <c r="R22" s="151" t="s">
        <v>65</v>
      </c>
      <c r="S22" s="92" t="s">
        <v>65</v>
      </c>
      <c r="T22" s="46" t="s">
        <v>65</v>
      </c>
      <c r="U22" s="47" t="s">
        <v>65</v>
      </c>
      <c r="V22" s="48"/>
      <c r="W22" s="47" t="str">
        <f t="shared" si="5"/>
        <v xml:space="preserve"> </v>
      </c>
      <c r="X22" s="153" t="str">
        <f t="shared" si="6"/>
        <v xml:space="preserve"> </v>
      </c>
      <c r="Y22" s="53" t="s">
        <v>65</v>
      </c>
      <c r="Z22" s="6"/>
    </row>
    <row r="23" spans="1:27" ht="17.75" customHeight="1" x14ac:dyDescent="0.2">
      <c r="A23" s="162"/>
      <c r="B23" s="50" t="s">
        <v>10</v>
      </c>
      <c r="C23" s="102">
        <v>376</v>
      </c>
      <c r="D23" s="46" t="s">
        <v>59</v>
      </c>
      <c r="E23" s="47">
        <v>4</v>
      </c>
      <c r="F23" s="47"/>
      <c r="G23" s="55" t="str">
        <f t="shared" si="10"/>
        <v/>
      </c>
      <c r="H23" s="47" t="str">
        <f t="shared" si="11"/>
        <v xml:space="preserve"> </v>
      </c>
      <c r="I23" s="114"/>
      <c r="J23" s="50" t="s">
        <v>10</v>
      </c>
      <c r="K23" s="51">
        <v>331</v>
      </c>
      <c r="L23" s="46" t="s">
        <v>61</v>
      </c>
      <c r="M23" s="47">
        <v>4</v>
      </c>
      <c r="N23" s="47"/>
      <c r="O23" s="52" t="str">
        <f t="shared" si="12"/>
        <v/>
      </c>
      <c r="P23" s="52" t="str">
        <f t="shared" si="13"/>
        <v/>
      </c>
      <c r="Q23" s="49"/>
      <c r="R23" s="151" t="s">
        <v>65</v>
      </c>
      <c r="S23" s="92" t="s">
        <v>65</v>
      </c>
      <c r="T23" s="46" t="s">
        <v>65</v>
      </c>
      <c r="U23" s="47" t="s">
        <v>65</v>
      </c>
      <c r="V23" s="48"/>
      <c r="W23" s="47" t="str">
        <f t="shared" si="5"/>
        <v xml:space="preserve"> </v>
      </c>
      <c r="X23" s="153" t="str">
        <f t="shared" si="6"/>
        <v xml:space="preserve"> </v>
      </c>
      <c r="Y23" s="53" t="s">
        <v>65</v>
      </c>
      <c r="Z23" s="6"/>
      <c r="AA23" s="7"/>
    </row>
    <row r="24" spans="1:27" ht="17.75" customHeight="1" x14ac:dyDescent="0.2">
      <c r="A24" s="162"/>
      <c r="B24" s="115" t="s">
        <v>10</v>
      </c>
      <c r="C24" s="102">
        <v>351</v>
      </c>
      <c r="D24" s="46" t="s">
        <v>60</v>
      </c>
      <c r="E24" s="47">
        <v>4</v>
      </c>
      <c r="F24" s="47"/>
      <c r="G24" s="63" t="str">
        <f t="shared" si="10"/>
        <v/>
      </c>
      <c r="H24" s="47" t="str">
        <f t="shared" si="11"/>
        <v xml:space="preserve"> </v>
      </c>
      <c r="I24" s="116"/>
      <c r="J24" s="115" t="s">
        <v>10</v>
      </c>
      <c r="K24" s="113">
        <v>343</v>
      </c>
      <c r="L24" s="117" t="s">
        <v>62</v>
      </c>
      <c r="M24" s="96">
        <v>4</v>
      </c>
      <c r="N24" s="96"/>
      <c r="O24" s="52" t="str">
        <f t="shared" si="12"/>
        <v/>
      </c>
      <c r="P24" s="52" t="str">
        <f t="shared" si="13"/>
        <v/>
      </c>
      <c r="Q24" s="49"/>
      <c r="R24" s="151" t="s">
        <v>65</v>
      </c>
      <c r="S24" s="92" t="s">
        <v>65</v>
      </c>
      <c r="T24" s="46" t="s">
        <v>65</v>
      </c>
      <c r="U24" s="47" t="s">
        <v>65</v>
      </c>
      <c r="V24" s="48"/>
      <c r="W24" s="47" t="str">
        <f t="shared" si="5"/>
        <v xml:space="preserve"> </v>
      </c>
      <c r="X24" s="153" t="str">
        <f t="shared" si="6"/>
        <v xml:space="preserve"> </v>
      </c>
      <c r="Y24" s="53" t="s">
        <v>65</v>
      </c>
      <c r="Z24" s="6"/>
      <c r="AA24" s="7"/>
    </row>
    <row r="25" spans="1:27" ht="17.75" customHeight="1" thickBot="1" x14ac:dyDescent="0.25">
      <c r="A25" s="163"/>
      <c r="B25" s="101" t="s">
        <v>82</v>
      </c>
      <c r="C25" s="102" t="s">
        <v>65</v>
      </c>
      <c r="D25" s="103" t="s">
        <v>42</v>
      </c>
      <c r="E25" s="63">
        <v>3</v>
      </c>
      <c r="F25" s="61"/>
      <c r="G25" s="63" t="str">
        <f>IFERROR(VLOOKUP(F25,$G$52:$H$65,2,FALSE),"")</f>
        <v/>
      </c>
      <c r="H25" s="61" t="str">
        <f>IFERROR((G25*E25)," ")</f>
        <v xml:space="preserve"> </v>
      </c>
      <c r="I25" s="118" t="s">
        <v>14</v>
      </c>
      <c r="J25" s="97" t="s">
        <v>47</v>
      </c>
      <c r="K25" s="98" t="s">
        <v>65</v>
      </c>
      <c r="L25" s="99"/>
      <c r="M25" s="61">
        <v>3</v>
      </c>
      <c r="N25" s="61"/>
      <c r="O25" s="61" t="str">
        <f t="shared" si="12"/>
        <v/>
      </c>
      <c r="P25" s="104" t="str">
        <f t="shared" si="13"/>
        <v/>
      </c>
      <c r="Q25" s="118" t="s">
        <v>67</v>
      </c>
      <c r="R25" s="151" t="s">
        <v>65</v>
      </c>
      <c r="S25" s="92" t="s">
        <v>65</v>
      </c>
      <c r="T25" s="46" t="s">
        <v>65</v>
      </c>
      <c r="U25" s="47" t="s">
        <v>65</v>
      </c>
      <c r="V25" s="48"/>
      <c r="W25" s="47" t="str">
        <f t="shared" si="5"/>
        <v xml:space="preserve"> </v>
      </c>
      <c r="X25" s="153" t="str">
        <f t="shared" si="6"/>
        <v xml:space="preserve"> </v>
      </c>
      <c r="Y25" s="53" t="s">
        <v>65</v>
      </c>
      <c r="Z25" s="7"/>
      <c r="AA25" s="7"/>
    </row>
    <row r="26" spans="1:27" ht="17.75" customHeight="1" thickBot="1" x14ac:dyDescent="0.25">
      <c r="A26" s="161" t="s">
        <v>46</v>
      </c>
      <c r="B26" s="119"/>
      <c r="C26" s="120"/>
      <c r="D26" s="121"/>
      <c r="E26" s="76">
        <f>SUM(E21:E25)</f>
        <v>16</v>
      </c>
      <c r="F26" s="122"/>
      <c r="G26" s="76"/>
      <c r="H26" s="123">
        <f>SUM(SUMIF(G21:G25,"&lt;=4",H21:H25))</f>
        <v>0</v>
      </c>
      <c r="I26" s="124"/>
      <c r="J26" s="24"/>
      <c r="K26" s="24"/>
      <c r="L26" s="25"/>
      <c r="M26" s="122">
        <f>SUM(M21:M25)</f>
        <v>15</v>
      </c>
      <c r="N26" s="125"/>
      <c r="O26" s="85"/>
      <c r="P26" s="84">
        <f>SUM(SUMIF(O21:O25,"&lt;=4",P21:P25))</f>
        <v>0</v>
      </c>
      <c r="Q26" s="126"/>
      <c r="R26" s="151" t="s">
        <v>65</v>
      </c>
      <c r="S26" s="92" t="s">
        <v>65</v>
      </c>
      <c r="T26" s="46" t="s">
        <v>65</v>
      </c>
      <c r="U26" s="47" t="s">
        <v>65</v>
      </c>
      <c r="V26" s="48"/>
      <c r="W26" s="47" t="str">
        <f t="shared" si="5"/>
        <v xml:space="preserve"> </v>
      </c>
      <c r="X26" s="153" t="str">
        <f t="shared" si="6"/>
        <v xml:space="preserve"> </v>
      </c>
      <c r="Y26" s="53" t="s">
        <v>65</v>
      </c>
      <c r="Z26" s="6"/>
      <c r="AA26" s="7"/>
    </row>
    <row r="27" spans="1:27" ht="17.75" customHeight="1" thickBot="1" x14ac:dyDescent="0.25">
      <c r="A27" s="162"/>
      <c r="B27" s="38" t="s">
        <v>10</v>
      </c>
      <c r="C27" s="39">
        <v>403</v>
      </c>
      <c r="D27" s="88" t="s">
        <v>29</v>
      </c>
      <c r="E27" s="42">
        <v>2</v>
      </c>
      <c r="F27" s="42"/>
      <c r="G27" s="43" t="str">
        <f>IFERROR(VLOOKUP(F27,$G$52:$H$65,2,FALSE),"")</f>
        <v/>
      </c>
      <c r="H27" s="42" t="str">
        <f>IFERROR((G27*E27)," ")</f>
        <v xml:space="preserve"> </v>
      </c>
      <c r="I27" s="91"/>
      <c r="J27" s="38" t="s">
        <v>10</v>
      </c>
      <c r="K27" s="39">
        <v>405</v>
      </c>
      <c r="L27" s="127" t="s">
        <v>30</v>
      </c>
      <c r="M27" s="89">
        <v>3</v>
      </c>
      <c r="N27" s="89"/>
      <c r="O27" s="52" t="str">
        <f>IFERROR(VLOOKUP(N27,$G$52:$H$60,2,FALSE),"")</f>
        <v/>
      </c>
      <c r="P27" s="52" t="str">
        <f>IFERROR((O27*M27),"")</f>
        <v/>
      </c>
      <c r="Q27" s="112"/>
      <c r="R27" s="152" t="s">
        <v>65</v>
      </c>
      <c r="S27" s="128" t="s">
        <v>65</v>
      </c>
      <c r="T27" s="103" t="s">
        <v>65</v>
      </c>
      <c r="U27" s="63" t="s">
        <v>65</v>
      </c>
      <c r="V27" s="61"/>
      <c r="W27" s="89" t="str">
        <f t="shared" si="5"/>
        <v xml:space="preserve"> </v>
      </c>
      <c r="X27" s="89" t="str">
        <f t="shared" si="6"/>
        <v xml:space="preserve"> </v>
      </c>
      <c r="Y27" s="118" t="s">
        <v>65</v>
      </c>
      <c r="Z27" s="6"/>
      <c r="AA27" s="7"/>
    </row>
    <row r="28" spans="1:27" ht="17.75" customHeight="1" thickBot="1" x14ac:dyDescent="0.25">
      <c r="A28" s="162"/>
      <c r="B28" s="50" t="s">
        <v>31</v>
      </c>
      <c r="C28" s="51">
        <v>402</v>
      </c>
      <c r="D28" s="46" t="s">
        <v>32</v>
      </c>
      <c r="E28" s="47">
        <v>1</v>
      </c>
      <c r="F28" s="47"/>
      <c r="G28" s="47" t="str">
        <f t="shared" ref="G28:G31" si="14">IFERROR(VLOOKUP(F28,$G$52:$H$65,2,FALSE),"")</f>
        <v/>
      </c>
      <c r="H28" s="55" t="str">
        <f t="shared" ref="H28:H31" si="15">IFERROR((G28*E28)," ")</f>
        <v xml:space="preserve"> </v>
      </c>
      <c r="I28" s="116"/>
      <c r="J28" s="44" t="s">
        <v>49</v>
      </c>
      <c r="K28" s="129" t="s">
        <v>65</v>
      </c>
      <c r="L28" s="130"/>
      <c r="M28" s="47">
        <v>3</v>
      </c>
      <c r="N28" s="47"/>
      <c r="O28" s="52" t="str">
        <f t="shared" ref="O28:O31" si="16">IFERROR(VLOOKUP(N28,$G$52:$H$60,2,FALSE),"")</f>
        <v/>
      </c>
      <c r="P28" s="52" t="str">
        <f t="shared" ref="P28:P31" si="17">IFERROR((O28*M28),"")</f>
        <v/>
      </c>
      <c r="Q28" s="49"/>
      <c r="R28" s="34"/>
      <c r="S28" s="24"/>
      <c r="T28" s="33"/>
      <c r="U28" s="131">
        <f>SUM(U14:U27)</f>
        <v>0</v>
      </c>
      <c r="V28" s="132" t="s">
        <v>65</v>
      </c>
      <c r="W28" s="132">
        <f>SUM(SUMIF(O15:O19,"&lt;=4",P15:P19))</f>
        <v>0</v>
      </c>
      <c r="X28" s="132">
        <f>SUM(SUMIF(W14:W27,"&lt;=4",X14:X27))</f>
        <v>0</v>
      </c>
      <c r="Y28" s="133"/>
      <c r="Z28" s="6"/>
    </row>
    <row r="29" spans="1:27" ht="17.75" customHeight="1" thickBot="1" x14ac:dyDescent="0.25">
      <c r="A29" s="162"/>
      <c r="B29" s="50" t="s">
        <v>47</v>
      </c>
      <c r="C29" s="51" t="s">
        <v>65</v>
      </c>
      <c r="D29" s="46"/>
      <c r="E29" s="47">
        <v>3</v>
      </c>
      <c r="F29" s="47"/>
      <c r="G29" s="47" t="str">
        <f t="shared" si="14"/>
        <v/>
      </c>
      <c r="H29" s="47" t="str">
        <f t="shared" si="15"/>
        <v xml:space="preserve"> </v>
      </c>
      <c r="I29" s="47" t="s">
        <v>67</v>
      </c>
      <c r="J29" s="44" t="s">
        <v>49</v>
      </c>
      <c r="K29" s="51" t="s">
        <v>65</v>
      </c>
      <c r="L29" s="130" t="s">
        <v>65</v>
      </c>
      <c r="M29" s="47">
        <v>3</v>
      </c>
      <c r="N29" s="47"/>
      <c r="O29" s="52" t="str">
        <f t="shared" si="16"/>
        <v/>
      </c>
      <c r="P29" s="52" t="str">
        <f t="shared" si="17"/>
        <v/>
      </c>
      <c r="Q29" s="49"/>
      <c r="R29" s="183" t="s">
        <v>37</v>
      </c>
      <c r="S29" s="175"/>
      <c r="T29" s="176"/>
      <c r="U29" s="174">
        <f>SUM(E14,M14,E20,M20,E26,M26,E32,M32)</f>
        <v>128</v>
      </c>
      <c r="V29" s="175"/>
      <c r="W29" s="175"/>
      <c r="X29" s="175"/>
      <c r="Y29" s="176"/>
    </row>
    <row r="30" spans="1:27" ht="17.75" customHeight="1" thickBot="1" x14ac:dyDescent="0.25">
      <c r="A30" s="162"/>
      <c r="B30" s="50" t="s">
        <v>49</v>
      </c>
      <c r="C30" s="51" t="s">
        <v>65</v>
      </c>
      <c r="D30" s="46"/>
      <c r="E30" s="47">
        <v>3</v>
      </c>
      <c r="F30" s="47"/>
      <c r="G30" s="47" t="str">
        <f t="shared" si="14"/>
        <v/>
      </c>
      <c r="H30" s="55" t="str">
        <f t="shared" si="15"/>
        <v xml:space="preserve"> </v>
      </c>
      <c r="I30" s="116"/>
      <c r="J30" s="44" t="s">
        <v>48</v>
      </c>
      <c r="K30" s="51" t="s">
        <v>65</v>
      </c>
      <c r="L30" s="130"/>
      <c r="M30" s="47">
        <v>3</v>
      </c>
      <c r="N30" s="47"/>
      <c r="O30" s="52" t="str">
        <f t="shared" si="16"/>
        <v/>
      </c>
      <c r="P30" s="52" t="str">
        <f t="shared" si="17"/>
        <v/>
      </c>
      <c r="Q30" s="49"/>
      <c r="R30" s="183" t="s">
        <v>38</v>
      </c>
      <c r="S30" s="175"/>
      <c r="T30" s="176"/>
      <c r="U30" s="174">
        <f>SUM(SUMIF(F8:F13,"&lt;=F",E8:E13),SUMIF(N8:N12,"&lt;=F",M8:M12),SUMIF(F15:F19,"&lt;=F",E15:E19),SUMIF(N15:N19,"&lt;=F",M15:M19),SUMIF(F21:F25,"&lt;=F",E21:E25),SUMIF(N21:N25,"&lt;=F",M21:M25),SUMIF(F27:F31,"&lt;=F",E27:E31),SUMIF(N27:N31,"&lt;=F",M27:M31),SUMIF(V14:V27,"&lt;=F",U14:U27))</f>
        <v>0</v>
      </c>
      <c r="V30" s="177"/>
      <c r="W30" s="177"/>
      <c r="X30" s="177"/>
      <c r="Y30" s="178"/>
    </row>
    <row r="31" spans="1:27" ht="17.75" customHeight="1" thickBot="1" x14ac:dyDescent="0.25">
      <c r="A31" s="162"/>
      <c r="B31" s="101" t="s">
        <v>48</v>
      </c>
      <c r="C31" s="102" t="s">
        <v>65</v>
      </c>
      <c r="D31" s="103"/>
      <c r="E31" s="63">
        <v>3</v>
      </c>
      <c r="F31" s="63"/>
      <c r="G31" s="55" t="str">
        <f t="shared" si="14"/>
        <v/>
      </c>
      <c r="H31" s="63" t="str">
        <f t="shared" si="15"/>
        <v xml:space="preserve"> </v>
      </c>
      <c r="I31" s="105"/>
      <c r="J31" s="155" t="s">
        <v>48</v>
      </c>
      <c r="K31" s="156" t="s">
        <v>65</v>
      </c>
      <c r="L31" s="157" t="s">
        <v>65</v>
      </c>
      <c r="M31" s="141">
        <v>3</v>
      </c>
      <c r="N31" s="141"/>
      <c r="O31" s="158" t="str">
        <f t="shared" si="16"/>
        <v/>
      </c>
      <c r="P31" s="158" t="str">
        <f t="shared" si="17"/>
        <v/>
      </c>
      <c r="Q31" s="159"/>
      <c r="R31" s="187" t="s">
        <v>39</v>
      </c>
      <c r="S31" s="188"/>
      <c r="T31" s="189"/>
      <c r="U31" s="168" t="str">
        <f>IFERROR(Z31/U30, " ")</f>
        <v xml:space="preserve"> </v>
      </c>
      <c r="V31" s="169"/>
      <c r="W31" s="169"/>
      <c r="X31" s="169"/>
      <c r="Y31" s="170"/>
      <c r="Z31" s="32">
        <f>SUM(H14,H20,H26,H32,P14,P20,P26,P32,X28)</f>
        <v>0</v>
      </c>
      <c r="AA31" s="7"/>
    </row>
    <row r="32" spans="1:27" ht="17.75" customHeight="1" thickBot="1" x14ac:dyDescent="0.25">
      <c r="A32" s="163"/>
      <c r="B32" s="119"/>
      <c r="C32" s="120"/>
      <c r="D32" s="121"/>
      <c r="E32" s="76">
        <f>SUM(E27:E31)</f>
        <v>12</v>
      </c>
      <c r="F32" s="76"/>
      <c r="G32" s="76"/>
      <c r="H32" s="76">
        <f>SUM(SUMIF(G27:G31,"&lt;=4",H27:H31))</f>
        <v>0</v>
      </c>
      <c r="I32" s="106"/>
      <c r="J32" s="33"/>
      <c r="K32" s="24"/>
      <c r="L32" s="107"/>
      <c r="M32" s="76">
        <f>SUM(M27:M31)</f>
        <v>15</v>
      </c>
      <c r="N32" s="134" t="s">
        <v>65</v>
      </c>
      <c r="O32" s="134"/>
      <c r="P32" s="134">
        <f>SUM(SUMIF(O27:O31,"&lt;=4",P27:P31))</f>
        <v>0</v>
      </c>
      <c r="Q32" s="135"/>
      <c r="R32" s="190"/>
      <c r="S32" s="191"/>
      <c r="T32" s="192"/>
      <c r="U32" s="171"/>
      <c r="V32" s="172"/>
      <c r="W32" s="172"/>
      <c r="X32" s="172"/>
      <c r="Y32" s="173"/>
      <c r="Z32" s="6"/>
      <c r="AA32" s="7"/>
    </row>
    <row r="33" spans="1:24" x14ac:dyDescent="0.2">
      <c r="M33" s="3"/>
      <c r="N33" s="4"/>
      <c r="O33" s="2"/>
      <c r="P33" s="2"/>
    </row>
    <row r="34" spans="1:24" x14ac:dyDescent="0.2">
      <c r="A34" s="5"/>
      <c r="M34" s="1"/>
      <c r="N34" s="2"/>
      <c r="O34" s="2"/>
      <c r="P34" s="2"/>
    </row>
    <row r="35" spans="1:24" x14ac:dyDescent="0.2">
      <c r="M35" s="1"/>
      <c r="N35" s="2"/>
      <c r="O35" s="2"/>
      <c r="P35" s="2"/>
      <c r="V35" s="7"/>
      <c r="W35" s="7"/>
      <c r="X35" s="7"/>
    </row>
    <row r="45" spans="1:24" x14ac:dyDescent="0.2">
      <c r="A45" s="5"/>
    </row>
    <row r="46" spans="1:24" x14ac:dyDescent="0.2">
      <c r="A46" s="5"/>
    </row>
    <row r="47" spans="1:24" x14ac:dyDescent="0.2">
      <c r="A47" s="5"/>
    </row>
    <row r="48" spans="1:24" x14ac:dyDescent="0.2">
      <c r="A48" s="5"/>
    </row>
    <row r="52" spans="7:8" x14ac:dyDescent="0.2">
      <c r="G52" t="s">
        <v>68</v>
      </c>
      <c r="H52">
        <v>4</v>
      </c>
    </row>
    <row r="53" spans="7:8" x14ac:dyDescent="0.2">
      <c r="G53" t="s">
        <v>69</v>
      </c>
      <c r="H53">
        <v>3</v>
      </c>
    </row>
    <row r="54" spans="7:8" x14ac:dyDescent="0.2">
      <c r="G54" t="s">
        <v>14</v>
      </c>
      <c r="H54">
        <v>2</v>
      </c>
    </row>
    <row r="55" spans="7:8" x14ac:dyDescent="0.2">
      <c r="G55" t="s">
        <v>70</v>
      </c>
      <c r="H55">
        <v>1</v>
      </c>
    </row>
    <row r="56" spans="7:8" x14ac:dyDescent="0.2">
      <c r="G56" t="s">
        <v>71</v>
      </c>
      <c r="H56">
        <v>0</v>
      </c>
    </row>
    <row r="57" spans="7:8" x14ac:dyDescent="0.2">
      <c r="G57" t="s">
        <v>72</v>
      </c>
      <c r="H57">
        <v>4</v>
      </c>
    </row>
    <row r="58" spans="7:8" x14ac:dyDescent="0.2">
      <c r="G58" t="s">
        <v>73</v>
      </c>
      <c r="H58">
        <v>3.5</v>
      </c>
    </row>
    <row r="59" spans="7:8" x14ac:dyDescent="0.2">
      <c r="G59" t="s">
        <v>74</v>
      </c>
      <c r="H59">
        <v>3</v>
      </c>
    </row>
    <row r="60" spans="7:8" x14ac:dyDescent="0.2">
      <c r="G60" t="s">
        <v>75</v>
      </c>
      <c r="H60">
        <v>3.5</v>
      </c>
    </row>
    <row r="61" spans="7:8" x14ac:dyDescent="0.2">
      <c r="G61" t="s">
        <v>76</v>
      </c>
      <c r="H61">
        <v>3</v>
      </c>
    </row>
    <row r="62" spans="7:8" x14ac:dyDescent="0.2">
      <c r="G62" t="s">
        <v>77</v>
      </c>
      <c r="H62">
        <v>2.5</v>
      </c>
    </row>
    <row r="63" spans="7:8" x14ac:dyDescent="0.2">
      <c r="G63" t="s">
        <v>78</v>
      </c>
      <c r="H63">
        <v>3</v>
      </c>
    </row>
    <row r="64" spans="7:8" x14ac:dyDescent="0.2">
      <c r="G64" t="s">
        <v>79</v>
      </c>
      <c r="H64">
        <v>2.5</v>
      </c>
    </row>
    <row r="65" spans="7:8" x14ac:dyDescent="0.2">
      <c r="G65" t="s">
        <v>80</v>
      </c>
      <c r="H65">
        <v>2</v>
      </c>
    </row>
  </sheetData>
  <mergeCells count="22">
    <mergeCell ref="A1:Y1"/>
    <mergeCell ref="A2:Y2"/>
    <mergeCell ref="R4:T4"/>
    <mergeCell ref="K4:L4"/>
    <mergeCell ref="B6:I6"/>
    <mergeCell ref="J6:Q6"/>
    <mergeCell ref="A8:A13"/>
    <mergeCell ref="R7:S7"/>
    <mergeCell ref="R9:S9"/>
    <mergeCell ref="R11:S11"/>
    <mergeCell ref="U31:Y32"/>
    <mergeCell ref="U29:Y29"/>
    <mergeCell ref="U30:Y30"/>
    <mergeCell ref="B7:D7"/>
    <mergeCell ref="J7:L7"/>
    <mergeCell ref="R30:T30"/>
    <mergeCell ref="A14:A19"/>
    <mergeCell ref="B14:D14"/>
    <mergeCell ref="A20:A25"/>
    <mergeCell ref="A26:A32"/>
    <mergeCell ref="R29:T29"/>
    <mergeCell ref="R31:T32"/>
  </mergeCells>
  <dataValidations disablePrompts="1" count="2">
    <dataValidation type="list" allowBlank="1" showInputMessage="1" showErrorMessage="1" sqref="S5:U5 V4:Y5" xr:uid="{7A1F29B8-1934-43C4-B460-662F33D8AEE6}">
      <formula1>#REF!</formula1>
    </dataValidation>
    <dataValidation type="list" allowBlank="1" showInputMessage="1" showErrorMessage="1" sqref="G52:G65" xr:uid="{4B4FC68E-0A3B-498A-809E-F8584B4A79F0}">
      <formula1>$F$8</formula1>
    </dataValidation>
  </dataValidations>
  <pageMargins left="0.4" right="0.1" top="0.75" bottom="0.3" header="0.3" footer="0.3"/>
  <pageSetup scale="54"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17</xdr:col>
                    <xdr:colOff>0</xdr:colOff>
                    <xdr:row>5</xdr:row>
                    <xdr:rowOff>215900</xdr:rowOff>
                  </from>
                  <to>
                    <xdr:col>18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16</xdr:col>
                    <xdr:colOff>609600</xdr:colOff>
                    <xdr:row>7</xdr:row>
                    <xdr:rowOff>215900</xdr:rowOff>
                  </from>
                  <to>
                    <xdr:col>19</xdr:col>
                    <xdr:colOff>50800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Check Box 17">
              <controlPr defaultSize="0" autoFill="0" autoLine="0" autoPict="0">
                <anchor moveWithCells="1">
                  <from>
                    <xdr:col>19</xdr:col>
                    <xdr:colOff>12700</xdr:colOff>
                    <xdr:row>5</xdr:row>
                    <xdr:rowOff>215900</xdr:rowOff>
                  </from>
                  <to>
                    <xdr:col>19</xdr:col>
                    <xdr:colOff>1447800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19</xdr:col>
                    <xdr:colOff>0</xdr:colOff>
                    <xdr:row>8</xdr:row>
                    <xdr:rowOff>0</xdr:rowOff>
                  </from>
                  <to>
                    <xdr:col>19</xdr:col>
                    <xdr:colOff>1663700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444500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>
                <anchor moveWithCells="1">
                  <from>
                    <xdr:col>18</xdr:col>
                    <xdr:colOff>889000</xdr:colOff>
                    <xdr:row>9</xdr:row>
                    <xdr:rowOff>215900</xdr:rowOff>
                  </from>
                  <to>
                    <xdr:col>20</xdr:col>
                    <xdr:colOff>177800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defaultSize="0" autoFill="0" autoLine="0" autoPict="0">
                <anchor moveWithCells="1">
                  <from>
                    <xdr:col>17</xdr:col>
                    <xdr:colOff>0</xdr:colOff>
                    <xdr:row>5</xdr:row>
                    <xdr:rowOff>215900</xdr:rowOff>
                  </from>
                  <to>
                    <xdr:col>18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Check Box 22">
              <controlPr defaultSize="0" autoFill="0" autoLine="0" autoPict="0">
                <anchor moveWithCells="1">
                  <from>
                    <xdr:col>16</xdr:col>
                    <xdr:colOff>609600</xdr:colOff>
                    <xdr:row>7</xdr:row>
                    <xdr:rowOff>215900</xdr:rowOff>
                  </from>
                  <to>
                    <xdr:col>19</xdr:col>
                    <xdr:colOff>50800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Check Box 23">
              <controlPr defaultSize="0" autoFill="0" autoLine="0" autoPict="0">
                <anchor moveWithCells="1">
                  <from>
                    <xdr:col>19</xdr:col>
                    <xdr:colOff>12700</xdr:colOff>
                    <xdr:row>5</xdr:row>
                    <xdr:rowOff>215900</xdr:rowOff>
                  </from>
                  <to>
                    <xdr:col>19</xdr:col>
                    <xdr:colOff>1447800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defaultSize="0" autoFill="0" autoLine="0" autoPict="0">
                <anchor moveWithCells="1">
                  <from>
                    <xdr:col>19</xdr:col>
                    <xdr:colOff>0</xdr:colOff>
                    <xdr:row>8</xdr:row>
                    <xdr:rowOff>0</xdr:rowOff>
                  </from>
                  <to>
                    <xdr:col>19</xdr:col>
                    <xdr:colOff>1663700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444500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18</xdr:col>
                    <xdr:colOff>889000</xdr:colOff>
                    <xdr:row>9</xdr:row>
                    <xdr:rowOff>215900</xdr:rowOff>
                  </from>
                  <to>
                    <xdr:col>20</xdr:col>
                    <xdr:colOff>177800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86A5B-6FB4-447A-ACEA-0B8BAD769D82}">
  <dimension ref="A1"/>
  <sheetViews>
    <sheetView topLeftCell="A7" zoomScale="120" zoomScaleNormal="120" workbookViewId="0"/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71F3C-3E55-457B-A354-395AD87022FC}">
  <dimension ref="A1"/>
  <sheetViews>
    <sheetView topLeftCell="A4" workbookViewId="0"/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EE</vt:lpstr>
      <vt:lpstr>EE Flowchart</vt:lpstr>
      <vt:lpstr>EE Tech Electives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Campbell</dc:creator>
  <cp:lastModifiedBy>Microsoft Office User</cp:lastModifiedBy>
  <cp:lastPrinted>2020-03-09T17:43:38Z</cp:lastPrinted>
  <dcterms:created xsi:type="dcterms:W3CDTF">2019-05-20T13:19:41Z</dcterms:created>
  <dcterms:modified xsi:type="dcterms:W3CDTF">2021-04-04T00:32:27Z</dcterms:modified>
</cp:coreProperties>
</file>