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Chair Documents\Curriculums and Programs\Software Engineering\"/>
    </mc:Choice>
  </mc:AlternateContent>
  <xr:revisionPtr revIDLastSave="0" documentId="13_ncr:1_{8DF54763-A835-48B3-942E-8773F1E70651}" xr6:coauthVersionLast="36" xr6:coauthVersionMax="36" xr10:uidLastSave="{00000000-0000-0000-0000-000000000000}"/>
  <bookViews>
    <workbookView xWindow="0" yWindow="0" windowWidth="28800" windowHeight="12140" xr2:uid="{00000000-000D-0000-FFFF-FFFF00000000}"/>
  </bookViews>
  <sheets>
    <sheet name="System Programming" sheetId="1" r:id="rId1"/>
    <sheet name="Application Development" sheetId="2" r:id="rId2"/>
  </sheets>
  <definedNames>
    <definedName name="_xlnm.Print_Area" localSheetId="1">'Application Development'!#REF!,'Application Development'!#REF!</definedName>
    <definedName name="_xlnm.Print_Area" localSheetId="0">'System Programming'!$A$1:$Q$32,'System Programming'!$A$34:$Q$68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M25" i="2"/>
  <c r="E40" i="2"/>
  <c r="E38" i="2"/>
  <c r="G37" i="2"/>
  <c r="H37" i="2" s="1"/>
  <c r="G36" i="2"/>
  <c r="H36" i="2" s="1"/>
  <c r="G35" i="2"/>
  <c r="H35" i="2" s="1"/>
  <c r="G34" i="2"/>
  <c r="M31" i="2"/>
  <c r="E31" i="2"/>
  <c r="O29" i="2"/>
  <c r="P29" i="2" s="1"/>
  <c r="O28" i="2"/>
  <c r="P28" i="2" s="1"/>
  <c r="H31" i="2"/>
  <c r="O25" i="2"/>
  <c r="H25" i="2"/>
  <c r="G25" i="2"/>
  <c r="E25" i="2"/>
  <c r="G24" i="2"/>
  <c r="H24" i="2" s="1"/>
  <c r="G23" i="2"/>
  <c r="H23" i="2" s="1"/>
  <c r="O22" i="2"/>
  <c r="P22" i="2" s="1"/>
  <c r="G22" i="2"/>
  <c r="H22" i="2" s="1"/>
  <c r="O21" i="2"/>
  <c r="P21" i="2" s="1"/>
  <c r="G20" i="2"/>
  <c r="H20" i="2" s="1"/>
  <c r="P19" i="2"/>
  <c r="O19" i="2"/>
  <c r="G19" i="2"/>
  <c r="E19" i="2"/>
  <c r="O18" i="2"/>
  <c r="P18" i="2" s="1"/>
  <c r="G17" i="2"/>
  <c r="H17" i="2" s="1"/>
  <c r="O16" i="2"/>
  <c r="P16" i="2" s="1"/>
  <c r="G16" i="2"/>
  <c r="G14" i="2"/>
  <c r="P13" i="2"/>
  <c r="O13" i="2"/>
  <c r="M13" i="2"/>
  <c r="G13" i="2"/>
  <c r="E13" i="2"/>
  <c r="O12" i="2"/>
  <c r="P12" i="2" s="1"/>
  <c r="G11" i="2"/>
  <c r="H11" i="2" s="1"/>
  <c r="O10" i="2"/>
  <c r="P10" i="2" s="1"/>
  <c r="G10" i="2"/>
  <c r="H10" i="2" s="1"/>
  <c r="O9" i="2"/>
  <c r="P9" i="2" s="1"/>
  <c r="G9" i="2"/>
  <c r="H9" i="2" s="1"/>
  <c r="O8" i="2"/>
  <c r="P8" i="2" s="1"/>
  <c r="G8" i="2"/>
  <c r="H8" i="2" s="1"/>
  <c r="X7" i="2"/>
  <c r="H13" i="2" s="1"/>
  <c r="P25" i="2" l="1"/>
  <c r="H19" i="2"/>
  <c r="Y7" i="2"/>
  <c r="H38" i="2"/>
  <c r="E39" i="2"/>
  <c r="H34" i="2"/>
  <c r="P31" i="2"/>
  <c r="G9" i="1"/>
  <c r="H9" i="1" s="1"/>
  <c r="G10" i="1"/>
  <c r="H10" i="1" s="1"/>
  <c r="M32" i="1"/>
  <c r="E32" i="1"/>
  <c r="E26" i="1"/>
  <c r="M26" i="1"/>
  <c r="O20" i="1"/>
  <c r="P20" i="1" s="1"/>
  <c r="M19" i="1"/>
  <c r="E19" i="1"/>
  <c r="G14" i="1"/>
  <c r="E13" i="1"/>
  <c r="G8" i="1"/>
  <c r="H8" i="1" s="1"/>
  <c r="G30" i="1"/>
  <c r="H30" i="1" s="1"/>
  <c r="G24" i="1"/>
  <c r="H24" i="1" s="1"/>
  <c r="G23" i="1"/>
  <c r="H23" i="1" s="1"/>
  <c r="O22" i="1"/>
  <c r="P22" i="1" s="1"/>
  <c r="O16" i="1"/>
  <c r="P16" i="1" s="1"/>
  <c r="G16" i="1"/>
  <c r="Z31" i="2" l="1"/>
  <c r="E42" i="2" s="1"/>
  <c r="M13" i="1"/>
  <c r="E40" i="1" l="1"/>
  <c r="G22" i="1"/>
  <c r="H22" i="1" s="1"/>
  <c r="O30" i="1"/>
  <c r="P30" i="1" s="1"/>
  <c r="G17" i="1"/>
  <c r="H17" i="1" s="1"/>
  <c r="O10" i="1"/>
  <c r="P10" i="1" s="1"/>
  <c r="X7" i="1"/>
  <c r="Y7" i="1" s="1"/>
  <c r="O29" i="1"/>
  <c r="P29" i="1" s="1"/>
  <c r="O21" i="1"/>
  <c r="P21" i="1" s="1"/>
  <c r="G20" i="1"/>
  <c r="H20" i="1" s="1"/>
  <c r="O18" i="1"/>
  <c r="P18" i="1" s="1"/>
  <c r="O9" i="1" l="1"/>
  <c r="P9" i="1" s="1"/>
  <c r="O8" i="1"/>
  <c r="P8" i="1" s="1"/>
  <c r="O13" i="1"/>
  <c r="O19" i="1"/>
  <c r="O26" i="1"/>
  <c r="O27" i="1"/>
  <c r="P27" i="1" s="1"/>
  <c r="O12" i="1"/>
  <c r="P12" i="1" s="1"/>
  <c r="G11" i="1"/>
  <c r="H11" i="1" s="1"/>
  <c r="G13" i="1"/>
  <c r="G19" i="1"/>
  <c r="G26" i="1"/>
  <c r="G27" i="1"/>
  <c r="H27" i="1" s="1"/>
  <c r="G36" i="1" l="1"/>
  <c r="H36" i="1" s="1"/>
  <c r="G37" i="1"/>
  <c r="H37" i="1" s="1"/>
  <c r="G38" i="1"/>
  <c r="H38" i="1" s="1"/>
  <c r="G35" i="1"/>
  <c r="H35" i="1" s="1"/>
  <c r="H39" i="1" l="1"/>
  <c r="E41" i="1" l="1"/>
  <c r="P13" i="1" l="1"/>
  <c r="H19" i="1"/>
  <c r="P32" i="1"/>
  <c r="P26" i="1"/>
  <c r="H32" i="1"/>
  <c r="H13" i="1"/>
  <c r="P19" i="1"/>
  <c r="H26" i="1"/>
  <c r="Z32" i="1" l="1"/>
  <c r="E43" i="1" s="1"/>
  <c r="E39" i="1"/>
</calcChain>
</file>

<file path=xl/sharedStrings.xml><?xml version="1.0" encoding="utf-8"?>
<sst xmlns="http://schemas.openxmlformats.org/spreadsheetml/2006/main" count="288" uniqueCount="94">
  <si>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</si>
  <si>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</si>
  <si>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</si>
  <si>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</si>
  <si>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</si>
  <si>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</si>
  <si>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</si>
  <si>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</si>
  <si>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</si>
  <si>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</si>
  <si>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</si>
  <si>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</si>
  <si>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</si>
  <si>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</si>
  <si>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</si>
  <si>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</si>
  <si>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</si>
  <si>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A/C</t>
  </si>
  <si>
    <t>B/A</t>
  </si>
  <si>
    <t>B/B</t>
  </si>
  <si>
    <t>General Chemistry I</t>
  </si>
  <si>
    <t>S</t>
  </si>
  <si>
    <t>MATH</t>
  </si>
  <si>
    <t>R</t>
  </si>
  <si>
    <t>ECE</t>
  </si>
  <si>
    <t>ENGL</t>
  </si>
  <si>
    <t>College Composition I</t>
  </si>
  <si>
    <t>Gen Ed Elective</t>
  </si>
  <si>
    <t>A/B/D/G</t>
  </si>
  <si>
    <t>Wellness</t>
  </si>
  <si>
    <t>W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</si>
  <si>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</si>
  <si>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</si>
  <si>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</si>
  <si>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</si>
  <si>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</si>
  <si>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</si>
  <si>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</si>
  <si>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Basic Linear Algebra</t>
  </si>
  <si>
    <t>See NDSU Bulletin</t>
  </si>
  <si>
    <t>Comp/Org with Lab</t>
  </si>
  <si>
    <t>PHYS</t>
  </si>
  <si>
    <t>COMM</t>
  </si>
  <si>
    <t>Science Lab</t>
  </si>
  <si>
    <t>CHEM 121L or PHYS 251L</t>
  </si>
  <si>
    <t>L</t>
  </si>
  <si>
    <t>Random Processes</t>
  </si>
  <si>
    <t>Digital Design I with Lab</t>
  </si>
  <si>
    <t>Design II (capstone)</t>
  </si>
  <si>
    <t>Design I (capstone)</t>
  </si>
  <si>
    <t>Design III (capstone)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</si>
  <si>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</si>
  <si>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</si>
  <si>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</si>
  <si>
    <t>A</t>
  </si>
  <si>
    <t>B</t>
  </si>
  <si>
    <t>D</t>
  </si>
  <si>
    <t>F</t>
  </si>
  <si>
    <t>A/A</t>
  </si>
  <si>
    <t>A/B</t>
  </si>
  <si>
    <t>B/C</t>
  </si>
  <si>
    <t>C/A</t>
  </si>
  <si>
    <t>C/B</t>
  </si>
  <si>
    <t>C/C</t>
  </si>
  <si>
    <t>Discrete Mathematics</t>
  </si>
  <si>
    <t>SOFTWARE ENGINEERING ~ NORTH DAKOTA STATE UNIVERSITY</t>
  </si>
  <si>
    <t>Introduction to ECE/SE</t>
  </si>
  <si>
    <t>Modern Software Development</t>
  </si>
  <si>
    <t>Advanced Software Development</t>
  </si>
  <si>
    <t>Database Systems</t>
  </si>
  <si>
    <t>Comparative Programming Languages</t>
  </si>
  <si>
    <t xml:space="preserve">Principles of Cybersecurity </t>
  </si>
  <si>
    <t>Circuits I</t>
  </si>
  <si>
    <t>Software Engineering</t>
  </si>
  <si>
    <t>Embedded Systemes</t>
  </si>
  <si>
    <t>Formal Verification</t>
  </si>
  <si>
    <t>STAT</t>
  </si>
  <si>
    <t>Introductory Statistics</t>
  </si>
  <si>
    <t>Wellness options</t>
  </si>
  <si>
    <t xml:space="preserve">Calculus I </t>
  </si>
  <si>
    <t>Fundamentals of Public Speaking</t>
  </si>
  <si>
    <t xml:space="preserve">MATH </t>
  </si>
  <si>
    <t>ENGL 320 or 324</t>
  </si>
  <si>
    <t>University Physics I</t>
  </si>
  <si>
    <t>Ethics, Engr. and Tech.</t>
  </si>
  <si>
    <t>Computer Architecture</t>
  </si>
  <si>
    <t>Tech Elective</t>
  </si>
  <si>
    <t xml:space="preserve">CHEM          </t>
  </si>
  <si>
    <t>Systems Programming Track</t>
  </si>
  <si>
    <t>Applications Development Track</t>
  </si>
  <si>
    <t>Software Testing and Debugging</t>
  </si>
  <si>
    <t>Software Projects Capstone</t>
  </si>
  <si>
    <t xml:space="preserve"> Curriculum Guide ~ FALL 2024</t>
  </si>
  <si>
    <t>Sofware Arch. And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</si>
</sst>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7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 wrapText="1"/>
    </xf>
    <xf numFmtId="0" fontId="8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1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1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8" fillId="0" borderId="24" xfId="0" applyFont="1" applyBorder="1"/>
    <xf numFmtId="0" fontId="8" fillId="0" borderId="23" xfId="0" applyFont="1" applyBorder="1"/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/>
    <xf numFmtId="0" fontId="13" fillId="3" borderId="28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1" fontId="13" fillId="3" borderId="28" xfId="0" applyNumberFormat="1" applyFont="1" applyFill="1" applyBorder="1" applyAlignment="1">
      <alignment horizontal="center"/>
    </xf>
    <xf numFmtId="1" fontId="13" fillId="3" borderId="32" xfId="0" applyNumberFormat="1" applyFont="1" applyFill="1" applyBorder="1" applyAlignment="1">
      <alignment horizontal="center"/>
    </xf>
    <xf numFmtId="1" fontId="13" fillId="3" borderId="33" xfId="0" applyNumberFormat="1" applyFont="1" applyFill="1" applyBorder="1" applyAlignment="1">
      <alignment horizontal="center"/>
    </xf>
    <xf numFmtId="0" fontId="5" fillId="0" borderId="40" xfId="0" applyFont="1" applyBorder="1" applyAlignment="1">
      <alignment vertical="center" textRotation="90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/>
    </xf>
    <xf numFmtId="0" fontId="8" fillId="0" borderId="16" xfId="0" applyFont="1" applyFill="1" applyBorder="1"/>
    <xf numFmtId="0" fontId="0" fillId="0" borderId="16" xfId="0" applyFill="1" applyBorder="1"/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8" fillId="0" borderId="25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 vertical="center"/>
    </xf>
    <xf numFmtId="0" fontId="0" fillId="0" borderId="4" xfId="0" applyFill="1" applyBorder="1"/>
    <xf numFmtId="0" fontId="6" fillId="0" borderId="1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vertical="center"/>
    </xf>
    <xf numFmtId="0" fontId="6" fillId="0" borderId="46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left" vertical="center"/>
    </xf>
    <xf numFmtId="0" fontId="0" fillId="0" borderId="0" xfId="0" applyFill="1"/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/>
    </xf>
    <xf numFmtId="0" fontId="5" fillId="0" borderId="49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0" borderId="3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1" fontId="13" fillId="3" borderId="29" xfId="0" applyNumberFormat="1" applyFont="1" applyFill="1" applyBorder="1" applyAlignment="1">
      <alignment horizontal="center"/>
    </xf>
    <xf numFmtId="1" fontId="13" fillId="3" borderId="30" xfId="0" applyNumberFormat="1" applyFont="1" applyFill="1" applyBorder="1" applyAlignment="1">
      <alignment horizontal="center"/>
    </xf>
    <xf numFmtId="1" fontId="13" fillId="3" borderId="31" xfId="0" applyNumberFormat="1" applyFont="1" applyFill="1" applyBorder="1" applyAlignment="1">
      <alignment horizontal="center"/>
    </xf>
    <xf numFmtId="0" fontId="5" fillId="0" borderId="4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 indent="1"/>
    </xf>
    <xf numFmtId="0" fontId="0" fillId="0" borderId="30" xfId="0" applyFill="1" applyBorder="1" applyAlignment="1">
      <alignment horizontal="left" vertical="center" indent="1"/>
    </xf>
    <xf numFmtId="0" fontId="0" fillId="0" borderId="50" xfId="0" applyFill="1" applyBorder="1" applyAlignment="1">
      <alignment horizontal="left" vertical="center" indent="1"/>
    </xf>
    <xf numFmtId="0" fontId="5" fillId="0" borderId="28" xfId="0" applyFont="1" applyFill="1" applyBorder="1" applyAlignment="1">
      <alignment horizontal="left" vertical="center" indent="1"/>
    </xf>
    <xf numFmtId="0" fontId="0" fillId="0" borderId="32" xfId="0" applyFill="1" applyBorder="1" applyAlignment="1">
      <alignment horizontal="left" vertical="center" indent="1"/>
    </xf>
    <xf numFmtId="0" fontId="0" fillId="0" borderId="49" xfId="0" applyFill="1" applyBorder="1" applyAlignment="1">
      <alignment horizontal="left" vertical="center" indent="1"/>
    </xf>
    <xf numFmtId="0" fontId="5" fillId="0" borderId="48" xfId="0" applyFont="1" applyFill="1" applyBorder="1" applyAlignment="1">
      <alignment horizontal="left" vertical="center" indent="1"/>
    </xf>
    <xf numFmtId="0" fontId="5" fillId="0" borderId="36" xfId="0" applyFont="1" applyFill="1" applyBorder="1" applyAlignment="1">
      <alignment horizontal="left" vertical="center" indent="1"/>
    </xf>
    <xf numFmtId="0" fontId="6" fillId="0" borderId="36" xfId="0" applyFont="1" applyFill="1" applyBorder="1" applyAlignment="1">
      <alignment horizontal="left" vertical="center" indent="1"/>
    </xf>
    <xf numFmtId="0" fontId="6" fillId="0" borderId="29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15" fillId="0" borderId="0" xfId="0" applyFont="1" applyAlignment="1">
      <alignment horizontal="center"/>
    </xf>
    <xf numFmtId="0" fontId="5" fillId="0" borderId="44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textRotation="90"/>
    </xf>
    <xf numFmtId="49" fontId="5" fillId="2" borderId="47" xfId="0" applyNumberFormat="1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5" fillId="2" borderId="9" xfId="0" applyNumberFormat="1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AC05EAB5-3968-4DA9-AFC8-4B85F5A73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33</xdr:row>
          <xdr:rowOff>114300</xdr:rowOff>
        </xdr:from>
        <xdr:to>
          <xdr:col>16</xdr:col>
          <xdr:colOff>238125</xdr:colOff>
          <xdr:row>39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289176" y="6770594"/>
              <a:ext cx="3854450" cy="1028700"/>
              <a:chOff x="5314950" y="9886950"/>
              <a:chExt cx="3762372" cy="1028713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1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63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2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9</xdr:col>
      <xdr:colOff>202141</xdr:colOff>
      <xdr:row>39</xdr:row>
      <xdr:rowOff>144991</xdr:rowOff>
    </xdr:from>
    <xdr:to>
      <xdr:col>19</xdr:col>
      <xdr:colOff>227541</xdr:colOff>
      <xdr:row>45</xdr:row>
      <xdr:rowOff>105833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472641" y="7754408"/>
          <a:ext cx="6576483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182034</xdr:colOff>
      <xdr:row>45</xdr:row>
      <xdr:rowOff>153459</xdr:rowOff>
    </xdr:from>
    <xdr:to>
      <xdr:col>16</xdr:col>
      <xdr:colOff>428625</xdr:colOff>
      <xdr:row>57</xdr:row>
      <xdr:rowOff>79375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2034" y="8905876"/>
          <a:ext cx="9872133" cy="2211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160,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32</xdr:row>
          <xdr:rowOff>114300</xdr:rowOff>
        </xdr:from>
        <xdr:to>
          <xdr:col>16</xdr:col>
          <xdr:colOff>238125</xdr:colOff>
          <xdr:row>38</xdr:row>
          <xdr:rowOff>0</xdr:rowOff>
        </xdr:to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5289176" y="6580094"/>
              <a:ext cx="3854450" cy="1028700"/>
              <a:chOff x="5314950" y="9886950"/>
              <a:chExt cx="3762372" cy="1028700"/>
            </a:xfrm>
          </xdr:grpSpPr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100-00000708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100-00000808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100-00000908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59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100-00000A08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100-00000B08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100-00000C080000}"/>
                  </a:ext>
                </a:extLst>
              </xdr:cNvPr>
              <xdr:cNvSpPr/>
            </xdr:nvSpPr>
            <xdr:spPr bwMode="auto">
              <a:xfrm>
                <a:off x="7400922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9</xdr:col>
      <xdr:colOff>202141</xdr:colOff>
      <xdr:row>38</xdr:row>
      <xdr:rowOff>144991</xdr:rowOff>
    </xdr:from>
    <xdr:to>
      <xdr:col>19</xdr:col>
      <xdr:colOff>227541</xdr:colOff>
      <xdr:row>44</xdr:row>
      <xdr:rowOff>105833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888441" y="7936441"/>
          <a:ext cx="5692775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182034</xdr:colOff>
      <xdr:row>44</xdr:row>
      <xdr:rowOff>153459</xdr:rowOff>
    </xdr:from>
    <xdr:to>
      <xdr:col>16</xdr:col>
      <xdr:colOff>428625</xdr:colOff>
      <xdr:row>56</xdr:row>
      <xdr:rowOff>79375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82034" y="9087909"/>
          <a:ext cx="8504766" cy="2211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160,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"/>
  <sheetViews>
    <sheetView showGridLines="0" tabSelected="1" zoomScale="85" zoomScaleNormal="85" workbookViewId="0">
      <selection activeCell="T32" sqref="T32"/>
    </sheetView>
  </sheetViews>
  <sheetFormatPr defaultColWidth="8.7265625" defaultRowHeight="14.5" x14ac:dyDescent="0.35"/>
  <cols>
    <col min="1" max="1" width="3.26953125" bestFit="1" customWidth="1"/>
    <col min="2" max="2" width="7.453125" customWidth="1"/>
    <col min="4" max="4" width="29.81640625" bestFit="1" customWidth="1"/>
    <col min="5" max="6" width="6.7265625" customWidth="1"/>
    <col min="7" max="8" width="5.7265625" hidden="1" customWidth="1"/>
    <col min="9" max="9" width="7.453125" bestFit="1" customWidth="1"/>
    <col min="10" max="10" width="8.81640625" customWidth="1"/>
    <col min="11" max="11" width="6.26953125" customWidth="1"/>
    <col min="12" max="12" width="28.7265625" customWidth="1"/>
    <col min="13" max="14" width="6.7265625" customWidth="1"/>
    <col min="15" max="16" width="4.7265625" hidden="1" customWidth="1"/>
    <col min="17" max="17" width="8.453125" customWidth="1"/>
    <col min="18" max="18" width="14.1796875" bestFit="1" customWidth="1"/>
    <col min="19" max="19" width="8.7265625" customWidth="1"/>
    <col min="20" max="20" width="24.453125" customWidth="1"/>
    <col min="21" max="25" width="7" customWidth="1"/>
    <col min="26" max="26" width="6.81640625" hidden="1" customWidth="1"/>
  </cols>
  <sheetData>
    <row r="1" spans="1:26" s="1" customFormat="1" ht="22" customHeight="1" x14ac:dyDescent="0.35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0"/>
      <c r="S1" s="10"/>
      <c r="T1" s="10"/>
      <c r="U1" s="10"/>
      <c r="V1" s="10"/>
      <c r="W1" s="10"/>
      <c r="X1" s="10"/>
      <c r="Y1" s="10"/>
    </row>
    <row r="2" spans="1:26" s="1" customFormat="1" ht="22" customHeight="1" x14ac:dyDescent="0.35">
      <c r="A2" s="117" t="s">
        <v>92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"/>
      <c r="S2" s="11"/>
      <c r="T2" s="11"/>
      <c r="U2" s="11"/>
      <c r="V2" s="11"/>
      <c r="W2" s="11"/>
      <c r="X2" s="11"/>
      <c r="Y2" s="11"/>
    </row>
    <row r="3" spans="1:26" s="1" customFormat="1" ht="21" customHeight="1" x14ac:dyDescent="0.4">
      <c r="A3" s="168" t="s">
        <v>88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2"/>
      <c r="S3" s="2"/>
      <c r="T3" s="8"/>
      <c r="U3" s="8"/>
      <c r="V3" s="9"/>
      <c r="W3" s="6"/>
      <c r="X3" s="2"/>
      <c r="Y3" s="2"/>
    </row>
    <row r="4" spans="1:26" s="1" customFormat="1" ht="24" customHeight="1" thickBot="1" x14ac:dyDescent="0.35">
      <c r="A4" s="12"/>
      <c r="B4" s="13" t="s">
        <v>0</v>
      </c>
      <c r="C4" s="171"/>
      <c r="D4" s="171"/>
      <c r="E4" s="14"/>
      <c r="F4" s="15" t="s">
        <v>1</v>
      </c>
      <c r="G4" s="16"/>
      <c r="H4" s="17"/>
      <c r="I4" s="120"/>
      <c r="J4" s="120"/>
      <c r="K4" s="120"/>
      <c r="L4" s="118"/>
      <c r="M4" s="118"/>
      <c r="N4" s="119"/>
      <c r="O4" s="120"/>
      <c r="P4" s="18"/>
      <c r="Q4" s="12"/>
      <c r="U4" s="3"/>
      <c r="V4" s="3"/>
      <c r="W4" s="3"/>
      <c r="X4" s="3"/>
      <c r="Y4" s="3"/>
    </row>
    <row r="5" spans="1:26" s="1" customFormat="1" ht="15" customHeight="1" thickBot="1" x14ac:dyDescent="0.35">
      <c r="A5" s="19"/>
      <c r="B5" s="19"/>
      <c r="C5" s="19"/>
      <c r="D5" s="55"/>
      <c r="E5" s="55"/>
      <c r="F5" s="55"/>
      <c r="G5" s="55"/>
      <c r="H5" s="55"/>
      <c r="I5" s="55"/>
      <c r="J5" s="56"/>
      <c r="K5" s="56"/>
      <c r="L5" s="18"/>
      <c r="M5" s="18"/>
      <c r="N5" s="18"/>
      <c r="O5" s="18"/>
      <c r="P5" s="18"/>
      <c r="Q5" s="18"/>
      <c r="R5" s="3"/>
      <c r="S5" s="3"/>
      <c r="T5" s="3"/>
      <c r="U5" s="3"/>
      <c r="V5" s="3"/>
      <c r="W5" s="3"/>
      <c r="X5" s="3"/>
      <c r="Y5" s="3"/>
    </row>
    <row r="6" spans="1:26" ht="15" customHeight="1" thickBot="1" x14ac:dyDescent="0.4">
      <c r="A6" s="14"/>
      <c r="B6" s="121" t="s">
        <v>2</v>
      </c>
      <c r="C6" s="122"/>
      <c r="D6" s="122"/>
      <c r="E6" s="122"/>
      <c r="F6" s="122"/>
      <c r="G6" s="122"/>
      <c r="H6" s="122"/>
      <c r="I6" s="123"/>
      <c r="J6" s="121" t="s">
        <v>3</v>
      </c>
      <c r="K6" s="122"/>
      <c r="L6" s="122"/>
      <c r="M6" s="122"/>
      <c r="N6" s="122"/>
      <c r="O6" s="122"/>
      <c r="P6" s="122"/>
      <c r="Q6" s="123"/>
      <c r="V6" s="4"/>
      <c r="W6" s="4"/>
      <c r="X6" s="4"/>
    </row>
    <row r="7" spans="1:26" ht="15" customHeight="1" thickBot="1" x14ac:dyDescent="0.4">
      <c r="A7" s="14"/>
      <c r="B7" s="175" t="s">
        <v>4</v>
      </c>
      <c r="C7" s="176"/>
      <c r="D7" s="176"/>
      <c r="E7" s="20" t="s">
        <v>5</v>
      </c>
      <c r="F7" s="21" t="s">
        <v>6</v>
      </c>
      <c r="G7" s="21"/>
      <c r="H7" s="21"/>
      <c r="I7" s="57" t="s">
        <v>7</v>
      </c>
      <c r="J7" s="175" t="s">
        <v>4</v>
      </c>
      <c r="K7" s="177"/>
      <c r="L7" s="176"/>
      <c r="M7" s="20" t="s">
        <v>5</v>
      </c>
      <c r="N7" s="21" t="s">
        <v>6</v>
      </c>
      <c r="O7" s="21"/>
      <c r="P7" s="21"/>
      <c r="Q7" s="57" t="s">
        <v>7</v>
      </c>
      <c r="X7" s="32" t="str">
        <f>IFERROR(VLOOKUP(#REF!,$G$45:$H$58,2,FALSE),"")</f>
        <v/>
      </c>
      <c r="Y7" s="32" t="str">
        <f>IFERROR(X7*#REF!,"")</f>
        <v/>
      </c>
      <c r="Z7" s="22" t="s">
        <v>23</v>
      </c>
    </row>
    <row r="8" spans="1:26" ht="15" customHeight="1" x14ac:dyDescent="0.35">
      <c r="A8" s="172" t="s">
        <v>8</v>
      </c>
      <c r="B8" s="61" t="s">
        <v>87</v>
      </c>
      <c r="C8" s="62">
        <v>121</v>
      </c>
      <c r="D8" s="63" t="s">
        <v>20</v>
      </c>
      <c r="E8" s="64">
        <v>3</v>
      </c>
      <c r="F8" s="64"/>
      <c r="G8" s="64" t="str">
        <f>IFERROR(VLOOKUP(F8,$G$45:$H$58,2,FALSE),"")</f>
        <v/>
      </c>
      <c r="H8" s="64" t="str">
        <f>IFERROR(G8*E8,"")</f>
        <v/>
      </c>
      <c r="I8" s="65"/>
      <c r="J8" s="66" t="s">
        <v>22</v>
      </c>
      <c r="K8" s="67">
        <v>165</v>
      </c>
      <c r="L8" s="63" t="s">
        <v>79</v>
      </c>
      <c r="M8" s="64">
        <v>4</v>
      </c>
      <c r="N8" s="64"/>
      <c r="O8" s="64" t="str">
        <f>IFERROR(VLOOKUP(N8,$G$45:$H$58,2,FALSE),"")</f>
        <v/>
      </c>
      <c r="P8" s="64" t="str">
        <f t="shared" ref="P8:P12" si="0">IFERROR(O8*M8,"")</f>
        <v/>
      </c>
      <c r="Q8" s="65" t="s">
        <v>23</v>
      </c>
      <c r="R8" s="107"/>
      <c r="Z8" s="24"/>
    </row>
    <row r="9" spans="1:26" ht="15" customHeight="1" x14ac:dyDescent="0.35">
      <c r="A9" s="173"/>
      <c r="B9" s="68" t="s">
        <v>25</v>
      </c>
      <c r="C9" s="69">
        <v>110</v>
      </c>
      <c r="D9" s="70" t="s">
        <v>26</v>
      </c>
      <c r="E9" s="71">
        <v>3</v>
      </c>
      <c r="F9" s="71"/>
      <c r="G9" s="71" t="str">
        <f>IFERROR(VLOOKUP(F9,$G$45:$H$58,2,FALSE),"")</f>
        <v/>
      </c>
      <c r="H9" s="71" t="str">
        <f>IFERROR(G9*E9,"")</f>
        <v/>
      </c>
      <c r="I9" s="72" t="s">
        <v>15</v>
      </c>
      <c r="J9" s="73" t="s">
        <v>25</v>
      </c>
      <c r="K9" s="74">
        <v>120</v>
      </c>
      <c r="L9" s="70" t="s">
        <v>35</v>
      </c>
      <c r="M9" s="71">
        <v>3</v>
      </c>
      <c r="N9" s="71"/>
      <c r="O9" s="71" t="str">
        <f>IFERROR(VLOOKUP(N9,$G$45:$H$58,2,FALSE),"")</f>
        <v/>
      </c>
      <c r="P9" s="71" t="str">
        <f t="shared" si="0"/>
        <v/>
      </c>
      <c r="Q9" s="108" t="s">
        <v>15</v>
      </c>
      <c r="R9" s="107"/>
      <c r="Z9" s="24"/>
    </row>
    <row r="10" spans="1:26" ht="15" customHeight="1" x14ac:dyDescent="0.35">
      <c r="A10" s="173"/>
      <c r="B10" s="75" t="s">
        <v>24</v>
      </c>
      <c r="C10" s="76">
        <v>111</v>
      </c>
      <c r="D10" s="70" t="s">
        <v>66</v>
      </c>
      <c r="E10" s="71">
        <v>3</v>
      </c>
      <c r="F10" s="71"/>
      <c r="G10" s="71" t="str">
        <f>IFERROR(VLOOKUP(F10,$G$45:$H$58,2,FALSE),"")</f>
        <v/>
      </c>
      <c r="H10" s="71" t="str">
        <f>IFERROR(G10*E10,"")</f>
        <v/>
      </c>
      <c r="I10" s="72"/>
      <c r="J10" s="68" t="s">
        <v>31</v>
      </c>
      <c r="K10" s="74">
        <v>160</v>
      </c>
      <c r="L10" s="70" t="s">
        <v>33</v>
      </c>
      <c r="M10" s="71">
        <v>4</v>
      </c>
      <c r="N10" s="71"/>
      <c r="O10" s="71" t="str">
        <f>IFERROR(VLOOKUP(N10,$G$45:$H$58,2,FALSE),"")</f>
        <v/>
      </c>
      <c r="P10" s="109" t="str">
        <f>IFERROR(O10*M10,"")</f>
        <v/>
      </c>
      <c r="Q10" s="77" t="s">
        <v>21</v>
      </c>
      <c r="R10" s="110"/>
      <c r="S10" s="59"/>
      <c r="T10" s="60"/>
    </row>
    <row r="11" spans="1:26" ht="15" customHeight="1" x14ac:dyDescent="0.35">
      <c r="A11" s="173"/>
      <c r="B11" s="139" t="s">
        <v>27</v>
      </c>
      <c r="C11" s="140"/>
      <c r="D11" s="78" t="s">
        <v>39</v>
      </c>
      <c r="E11" s="71">
        <v>3</v>
      </c>
      <c r="F11" s="71"/>
      <c r="G11" s="71" t="str">
        <f>IFERROR(VLOOKUP(F11,$G$45:$H$58,2,FALSE),"")</f>
        <v/>
      </c>
      <c r="H11" s="71" t="str">
        <f>IFERROR(G11*E11,"")</f>
        <v/>
      </c>
      <c r="I11" s="77" t="s">
        <v>28</v>
      </c>
      <c r="J11" s="73" t="s">
        <v>24</v>
      </c>
      <c r="K11" s="69">
        <v>275</v>
      </c>
      <c r="L11" s="70" t="s">
        <v>47</v>
      </c>
      <c r="M11" s="71">
        <v>4</v>
      </c>
      <c r="N11" s="71"/>
      <c r="O11" s="71"/>
      <c r="P11" s="79"/>
      <c r="Q11" s="111"/>
      <c r="R11" s="107"/>
      <c r="Z11" s="23" t="s">
        <v>28</v>
      </c>
    </row>
    <row r="12" spans="1:26" ht="15" customHeight="1" thickBot="1" x14ac:dyDescent="0.4">
      <c r="A12" s="173"/>
      <c r="B12" s="80" t="s">
        <v>29</v>
      </c>
      <c r="C12" s="81"/>
      <c r="D12" s="82" t="s">
        <v>78</v>
      </c>
      <c r="E12" s="83">
        <v>2</v>
      </c>
      <c r="F12" s="84"/>
      <c r="G12" s="84"/>
      <c r="H12" s="84"/>
      <c r="I12" s="85" t="s">
        <v>30</v>
      </c>
      <c r="J12" s="86" t="s">
        <v>43</v>
      </c>
      <c r="K12" s="87"/>
      <c r="L12" s="88" t="s">
        <v>44</v>
      </c>
      <c r="M12" s="83">
        <v>1</v>
      </c>
      <c r="N12" s="83"/>
      <c r="O12" s="83" t="str">
        <f>IFERROR(VLOOKUP(N12,$G$45:$H$58,2,FALSE),"")</f>
        <v/>
      </c>
      <c r="P12" s="83" t="str">
        <f t="shared" si="0"/>
        <v/>
      </c>
      <c r="Q12" s="89" t="s">
        <v>45</v>
      </c>
      <c r="R12" s="107"/>
      <c r="Z12" s="31"/>
    </row>
    <row r="13" spans="1:26" ht="15" customHeight="1" thickBot="1" x14ac:dyDescent="0.4">
      <c r="A13" s="178"/>
      <c r="B13" s="156"/>
      <c r="C13" s="157"/>
      <c r="D13" s="158"/>
      <c r="E13" s="90">
        <f>SUM(E8:E12)</f>
        <v>14</v>
      </c>
      <c r="F13" s="91"/>
      <c r="G13" s="91" t="str">
        <f>IFERROR(VLOOKUP(F13,$G$45:$H$58,2,FALSE),"")</f>
        <v/>
      </c>
      <c r="H13" s="90">
        <f>SUM(SUMIF(X7:X7,"&lt;=4",Y7:Y7))</f>
        <v>0</v>
      </c>
      <c r="I13" s="92"/>
      <c r="J13" s="165"/>
      <c r="K13" s="166"/>
      <c r="L13" s="167"/>
      <c r="M13" s="90">
        <f>SUM(M8:M12)</f>
        <v>16</v>
      </c>
      <c r="N13" s="93"/>
      <c r="O13" s="91" t="str">
        <f>IFERROR(VLOOKUP(N13,$G$45:$H$58,2,FALSE),"")</f>
        <v/>
      </c>
      <c r="P13" s="93">
        <f>SUM(SUMIF(W8:W12,"&lt;=4",X8:X12))</f>
        <v>0</v>
      </c>
      <c r="Q13" s="94"/>
      <c r="R13" s="107"/>
    </row>
    <row r="14" spans="1:26" ht="15" customHeight="1" x14ac:dyDescent="0.35">
      <c r="A14" s="172" t="s">
        <v>53</v>
      </c>
      <c r="B14" s="66" t="s">
        <v>22</v>
      </c>
      <c r="C14" s="67">
        <v>166</v>
      </c>
      <c r="D14" s="63" t="s">
        <v>32</v>
      </c>
      <c r="E14" s="64">
        <v>4</v>
      </c>
      <c r="F14" s="64"/>
      <c r="G14" s="64" t="str">
        <f>IFERROR(VLOOKUP(F14,$G$45:$H$58,2,FALSE),"")</f>
        <v/>
      </c>
      <c r="H14" s="95"/>
      <c r="I14" s="65"/>
      <c r="J14" s="66" t="s">
        <v>22</v>
      </c>
      <c r="K14" s="67">
        <v>265</v>
      </c>
      <c r="L14" s="63" t="s">
        <v>36</v>
      </c>
      <c r="M14" s="64">
        <v>4</v>
      </c>
      <c r="N14" s="64"/>
      <c r="O14" s="64"/>
      <c r="P14" s="95"/>
      <c r="Q14" s="65"/>
      <c r="R14" s="107"/>
    </row>
    <row r="15" spans="1:26" ht="15" customHeight="1" x14ac:dyDescent="0.35">
      <c r="A15" s="173"/>
      <c r="B15" s="73" t="s">
        <v>42</v>
      </c>
      <c r="C15" s="74">
        <v>110</v>
      </c>
      <c r="D15" s="70" t="s">
        <v>80</v>
      </c>
      <c r="E15" s="71">
        <v>3</v>
      </c>
      <c r="F15" s="71"/>
      <c r="G15" s="71"/>
      <c r="H15" s="79"/>
      <c r="I15" s="72" t="s">
        <v>15</v>
      </c>
      <c r="J15" s="73" t="s">
        <v>81</v>
      </c>
      <c r="K15" s="74">
        <v>129</v>
      </c>
      <c r="L15" s="70" t="s">
        <v>38</v>
      </c>
      <c r="M15" s="71">
        <v>3</v>
      </c>
      <c r="N15" s="71"/>
      <c r="O15" s="71"/>
      <c r="P15" s="71"/>
      <c r="Q15" s="72"/>
      <c r="R15" s="107"/>
    </row>
    <row r="16" spans="1:26" ht="15" customHeight="1" x14ac:dyDescent="0.35">
      <c r="A16" s="173"/>
      <c r="B16" s="73" t="s">
        <v>37</v>
      </c>
      <c r="C16" s="74">
        <v>206</v>
      </c>
      <c r="D16" s="70" t="s">
        <v>72</v>
      </c>
      <c r="E16" s="71">
        <v>4</v>
      </c>
      <c r="F16" s="71"/>
      <c r="G16" s="71" t="str">
        <f>IFERROR(VLOOKUP(F16,$G$45:$H$58,2,FALSE),"")</f>
        <v/>
      </c>
      <c r="H16" s="96"/>
      <c r="I16" s="97"/>
      <c r="J16" s="73" t="s">
        <v>24</v>
      </c>
      <c r="K16" s="74">
        <v>374</v>
      </c>
      <c r="L16" s="70" t="s">
        <v>40</v>
      </c>
      <c r="M16" s="71">
        <v>4</v>
      </c>
      <c r="N16" s="98"/>
      <c r="O16" s="71" t="str">
        <f>IFERROR(VLOOKUP(N16,$G$45:$H$58,2,FALSE),"")</f>
        <v/>
      </c>
      <c r="P16" s="71" t="str">
        <f>IFERROR(O16*M16,"")</f>
        <v/>
      </c>
      <c r="Q16" s="72"/>
      <c r="R16" s="107"/>
      <c r="Z16" s="5"/>
    </row>
    <row r="17" spans="1:26" ht="15" customHeight="1" x14ac:dyDescent="0.35">
      <c r="A17" s="173"/>
      <c r="B17" s="73" t="s">
        <v>31</v>
      </c>
      <c r="C17" s="69">
        <v>161</v>
      </c>
      <c r="D17" s="70" t="s">
        <v>34</v>
      </c>
      <c r="E17" s="71">
        <v>4</v>
      </c>
      <c r="F17" s="71"/>
      <c r="G17" s="71" t="str">
        <f>IFERROR(VLOOKUP(F17,$G$45:$H$58,2,FALSE),"")</f>
        <v/>
      </c>
      <c r="H17" s="71" t="str">
        <f>IFERROR(G17*E17,"")</f>
        <v/>
      </c>
      <c r="I17" s="72"/>
      <c r="J17" s="68" t="s">
        <v>76</v>
      </c>
      <c r="K17" s="74">
        <v>330</v>
      </c>
      <c r="L17" s="58" t="s">
        <v>77</v>
      </c>
      <c r="M17" s="71">
        <v>3</v>
      </c>
      <c r="N17" s="71"/>
      <c r="O17" s="71"/>
      <c r="P17" s="96"/>
      <c r="Q17" s="97"/>
      <c r="R17" s="107"/>
      <c r="Z17" s="5"/>
    </row>
    <row r="18" spans="1:26" ht="15" customHeight="1" thickBot="1" x14ac:dyDescent="0.4">
      <c r="A18" s="173"/>
      <c r="B18" s="141"/>
      <c r="C18" s="142"/>
      <c r="D18" s="143"/>
      <c r="E18" s="143"/>
      <c r="F18" s="143"/>
      <c r="G18" s="143"/>
      <c r="H18" s="143"/>
      <c r="I18" s="144"/>
      <c r="J18" s="169" t="s">
        <v>27</v>
      </c>
      <c r="K18" s="170"/>
      <c r="L18" s="84" t="s">
        <v>39</v>
      </c>
      <c r="M18" s="83">
        <v>3</v>
      </c>
      <c r="N18" s="83"/>
      <c r="O18" s="83" t="str">
        <f>IFERROR(VLOOKUP(N18,$G$45:$H$58,2,FALSE),"")</f>
        <v/>
      </c>
      <c r="P18" s="83" t="str">
        <f>IFERROR(O18*M18,"")</f>
        <v/>
      </c>
      <c r="Q18" s="89" t="s">
        <v>28</v>
      </c>
      <c r="R18" s="107"/>
      <c r="Z18" s="5"/>
    </row>
    <row r="19" spans="1:26" ht="15" customHeight="1" thickBot="1" x14ac:dyDescent="0.4">
      <c r="A19" s="178"/>
      <c r="B19" s="153"/>
      <c r="C19" s="154"/>
      <c r="D19" s="155"/>
      <c r="E19" s="90">
        <f>SUM(E14:E17)</f>
        <v>15</v>
      </c>
      <c r="F19" s="91"/>
      <c r="G19" s="91" t="str">
        <f>IFERROR(VLOOKUP(F19,$G$45:$H$58,2,FALSE),"")</f>
        <v/>
      </c>
      <c r="H19" s="91">
        <f>SUM(SUMIF(G17:G17,"&lt;=4",H17:H17))</f>
        <v>0</v>
      </c>
      <c r="I19" s="94"/>
      <c r="J19" s="162"/>
      <c r="K19" s="163"/>
      <c r="L19" s="164"/>
      <c r="M19" s="90">
        <f>SUM(M14:M18)</f>
        <v>17</v>
      </c>
      <c r="N19" s="93"/>
      <c r="O19" s="91" t="str">
        <f>IFERROR(VLOOKUP(N19,$G$45:$H$58,2,FALSE),"")</f>
        <v/>
      </c>
      <c r="P19" s="93">
        <f>SUM(SUMIF(W16:W17,"&lt;=4",X16:X17))</f>
        <v>0</v>
      </c>
      <c r="Q19" s="94"/>
      <c r="R19" s="107"/>
      <c r="Z19" s="5"/>
    </row>
    <row r="20" spans="1:26" ht="15" customHeight="1" x14ac:dyDescent="0.35">
      <c r="A20" s="172" t="s">
        <v>10</v>
      </c>
      <c r="B20" s="66" t="s">
        <v>41</v>
      </c>
      <c r="C20" s="67">
        <v>251</v>
      </c>
      <c r="D20" s="63" t="s">
        <v>83</v>
      </c>
      <c r="E20" s="64">
        <v>4</v>
      </c>
      <c r="F20" s="64"/>
      <c r="G20" s="64" t="str">
        <f>IFERROR(VLOOKUP(F20,$G$45:$H$58,2,FALSE),"")</f>
        <v/>
      </c>
      <c r="H20" s="64" t="str">
        <f>IFERROR(G20*E20,"")</f>
        <v/>
      </c>
      <c r="I20" s="65" t="s">
        <v>21</v>
      </c>
      <c r="J20" s="66" t="s">
        <v>24</v>
      </c>
      <c r="K20" s="67">
        <v>401</v>
      </c>
      <c r="L20" s="63" t="s">
        <v>49</v>
      </c>
      <c r="M20" s="64">
        <v>1</v>
      </c>
      <c r="N20" s="64"/>
      <c r="O20" s="64" t="str">
        <f>IFERROR(VLOOKUP(N20,$G$45:$H$58,2,FALSE),"")</f>
        <v/>
      </c>
      <c r="P20" s="64" t="str">
        <f>IFERROR(O20*M20,"")</f>
        <v/>
      </c>
      <c r="Q20" s="65"/>
      <c r="R20" s="107"/>
      <c r="Z20" s="5"/>
    </row>
    <row r="21" spans="1:26" ht="15" customHeight="1" x14ac:dyDescent="0.35">
      <c r="A21" s="173"/>
      <c r="B21" s="73" t="s">
        <v>31</v>
      </c>
      <c r="C21" s="74">
        <v>222</v>
      </c>
      <c r="D21" s="70" t="s">
        <v>64</v>
      </c>
      <c r="E21" s="71">
        <v>3</v>
      </c>
      <c r="F21" s="71"/>
      <c r="G21" s="71"/>
      <c r="H21" s="71"/>
      <c r="I21" s="72"/>
      <c r="J21" s="73" t="s">
        <v>24</v>
      </c>
      <c r="K21" s="74">
        <v>341</v>
      </c>
      <c r="L21" s="70" t="s">
        <v>46</v>
      </c>
      <c r="M21" s="71">
        <v>3</v>
      </c>
      <c r="N21" s="71"/>
      <c r="O21" s="71" t="str">
        <f>IFERROR(VLOOKUP(N21,$G$45:$H$58,2,FALSE),"")</f>
        <v/>
      </c>
      <c r="P21" s="71" t="str">
        <f>IFERROR(O21*M21,"")</f>
        <v/>
      </c>
      <c r="Q21" s="72"/>
      <c r="R21" s="107"/>
      <c r="Z21" s="5"/>
    </row>
    <row r="22" spans="1:26" ht="15" customHeight="1" x14ac:dyDescent="0.35">
      <c r="A22" s="173"/>
      <c r="B22" s="99" t="s">
        <v>31</v>
      </c>
      <c r="C22" s="69">
        <v>213</v>
      </c>
      <c r="D22" s="70" t="s">
        <v>67</v>
      </c>
      <c r="E22" s="71">
        <v>3</v>
      </c>
      <c r="F22" s="71"/>
      <c r="G22" s="71" t="str">
        <f>IFERROR(VLOOKUP(F22,$G$45:$H$58,2,FALSE),"")</f>
        <v/>
      </c>
      <c r="H22" s="71" t="str">
        <f>IFERROR(G22*#REF!,"")</f>
        <v/>
      </c>
      <c r="I22" s="72"/>
      <c r="J22" s="73" t="s">
        <v>31</v>
      </c>
      <c r="K22" s="74">
        <v>372</v>
      </c>
      <c r="L22" s="70" t="s">
        <v>70</v>
      </c>
      <c r="M22" s="71">
        <v>3</v>
      </c>
      <c r="N22" s="71"/>
      <c r="O22" s="71" t="str">
        <f>IFERROR(VLOOKUP(N22,$G$45:$H$58,2,FALSE),"")</f>
        <v/>
      </c>
      <c r="P22" s="71" t="str">
        <f>IFERROR(O22*M22,"")</f>
        <v/>
      </c>
      <c r="Q22" s="72"/>
      <c r="R22" s="107"/>
      <c r="Z22" s="5"/>
    </row>
    <row r="23" spans="1:26" ht="15" customHeight="1" x14ac:dyDescent="0.35">
      <c r="A23" s="173"/>
      <c r="B23" s="100" t="s">
        <v>24</v>
      </c>
      <c r="C23" s="69">
        <v>376</v>
      </c>
      <c r="D23" s="70" t="s">
        <v>74</v>
      </c>
      <c r="E23" s="71">
        <v>4</v>
      </c>
      <c r="F23" s="71"/>
      <c r="G23" s="71" t="str">
        <f>IFERROR(VLOOKUP(F23,$G$45:$H$58,2,FALSE),"")</f>
        <v/>
      </c>
      <c r="H23" s="71" t="str">
        <f>IFERROR(G23*E23,"")</f>
        <v/>
      </c>
      <c r="I23" s="72"/>
      <c r="J23" s="73" t="s">
        <v>31</v>
      </c>
      <c r="K23" s="74">
        <v>313</v>
      </c>
      <c r="L23" s="70" t="s">
        <v>68</v>
      </c>
      <c r="M23" s="91">
        <v>3</v>
      </c>
      <c r="N23" s="71"/>
      <c r="O23" s="71"/>
      <c r="P23" s="71"/>
      <c r="Q23" s="72"/>
      <c r="R23" s="107"/>
      <c r="Z23" s="5"/>
    </row>
    <row r="24" spans="1:26" ht="15" customHeight="1" x14ac:dyDescent="0.35">
      <c r="A24" s="173"/>
      <c r="B24" s="148" t="s">
        <v>27</v>
      </c>
      <c r="C24" s="149"/>
      <c r="D24" s="78" t="s">
        <v>39</v>
      </c>
      <c r="E24" s="71">
        <v>3</v>
      </c>
      <c r="F24" s="71"/>
      <c r="G24" s="71" t="str">
        <f>IFERROR(VLOOKUP(F24,$G$45:$H$58,2,FALSE),"")</f>
        <v/>
      </c>
      <c r="H24" s="71" t="str">
        <f>IFERROR(G24*E24,"")</f>
        <v/>
      </c>
      <c r="I24" s="72" t="s">
        <v>28</v>
      </c>
      <c r="J24" s="73" t="s">
        <v>25</v>
      </c>
      <c r="K24" s="74">
        <v>320</v>
      </c>
      <c r="L24" s="70" t="s">
        <v>82</v>
      </c>
      <c r="M24" s="71">
        <v>3</v>
      </c>
      <c r="N24" s="71"/>
      <c r="O24" s="71"/>
      <c r="P24" s="71"/>
      <c r="Q24" s="72"/>
      <c r="R24" s="107"/>
      <c r="Z24" s="5"/>
    </row>
    <row r="25" spans="1:26" ht="15" customHeight="1" thickBot="1" x14ac:dyDescent="0.4">
      <c r="A25" s="173"/>
      <c r="B25" s="141"/>
      <c r="C25" s="143"/>
      <c r="D25" s="143"/>
      <c r="E25" s="143"/>
      <c r="F25" s="143"/>
      <c r="G25" s="143"/>
      <c r="H25" s="143"/>
      <c r="I25" s="144"/>
      <c r="J25" s="86" t="s">
        <v>86</v>
      </c>
      <c r="K25" s="101"/>
      <c r="L25" s="88"/>
      <c r="M25" s="83">
        <v>3</v>
      </c>
      <c r="N25" s="83"/>
      <c r="O25" s="83"/>
      <c r="P25" s="83"/>
      <c r="Q25" s="89"/>
      <c r="R25" s="107"/>
      <c r="Z25" s="5"/>
    </row>
    <row r="26" spans="1:26" ht="15" customHeight="1" thickBot="1" x14ac:dyDescent="0.4">
      <c r="A26" s="178"/>
      <c r="B26" s="153"/>
      <c r="C26" s="154"/>
      <c r="D26" s="155"/>
      <c r="E26" s="90">
        <f>SUM(E20:E25)</f>
        <v>17</v>
      </c>
      <c r="F26" s="91"/>
      <c r="G26" s="91" t="str">
        <f>IFERROR(VLOOKUP(F26,$G$45:$H$58,2,FALSE),"")</f>
        <v/>
      </c>
      <c r="H26" s="90">
        <f>SUM(SUMIF(W22:W25,"&lt;=4",X22:X25))</f>
        <v>0</v>
      </c>
      <c r="I26" s="94"/>
      <c r="J26" s="162"/>
      <c r="K26" s="163"/>
      <c r="L26" s="164"/>
      <c r="M26" s="90">
        <f>SUM(M20:M25)</f>
        <v>16</v>
      </c>
      <c r="N26" s="93"/>
      <c r="O26" s="91" t="str">
        <f>IFERROR(VLOOKUP(N26,$G$45:$H$58,2,FALSE),"")</f>
        <v/>
      </c>
      <c r="P26" s="93">
        <f>SUM(SUMIF(O22:O25,"&lt;=4",P22:P25))</f>
        <v>0</v>
      </c>
      <c r="Q26" s="92"/>
      <c r="R26" s="107"/>
      <c r="Z26" s="5"/>
    </row>
    <row r="27" spans="1:26" ht="15" customHeight="1" x14ac:dyDescent="0.35">
      <c r="A27" s="172" t="s">
        <v>52</v>
      </c>
      <c r="B27" s="66" t="s">
        <v>24</v>
      </c>
      <c r="C27" s="67">
        <v>403</v>
      </c>
      <c r="D27" s="63" t="s">
        <v>48</v>
      </c>
      <c r="E27" s="64">
        <v>2</v>
      </c>
      <c r="F27" s="64"/>
      <c r="G27" s="64" t="str">
        <f>IFERROR(VLOOKUP(F27,$G$45:$H$58,2,FALSE),"")</f>
        <v/>
      </c>
      <c r="H27" s="64" t="str">
        <f>IFERROR(G27*E27,"")</f>
        <v/>
      </c>
      <c r="I27" s="65"/>
      <c r="J27" s="66" t="s">
        <v>24</v>
      </c>
      <c r="K27" s="67">
        <v>405</v>
      </c>
      <c r="L27" s="63" t="s">
        <v>50</v>
      </c>
      <c r="M27" s="64">
        <v>3</v>
      </c>
      <c r="N27" s="64"/>
      <c r="O27" s="64" t="str">
        <f>IFERROR(VLOOKUP(N27,$G$45:$H$58,2,FALSE),"")</f>
        <v/>
      </c>
      <c r="P27" s="64" t="str">
        <f>IFERROR(O27*M27,"")</f>
        <v/>
      </c>
      <c r="Q27" s="65"/>
      <c r="R27" s="107"/>
      <c r="Z27" s="5"/>
    </row>
    <row r="28" spans="1:26" ht="15" customHeight="1" x14ac:dyDescent="0.35">
      <c r="A28" s="173"/>
      <c r="B28" s="73" t="s">
        <v>31</v>
      </c>
      <c r="C28" s="74">
        <v>366</v>
      </c>
      <c r="D28" s="70" t="s">
        <v>69</v>
      </c>
      <c r="E28" s="71">
        <v>3</v>
      </c>
      <c r="F28" s="98"/>
      <c r="G28" s="71"/>
      <c r="H28" s="71"/>
      <c r="I28" s="72"/>
      <c r="J28" s="68" t="s">
        <v>51</v>
      </c>
      <c r="K28" s="74">
        <v>327</v>
      </c>
      <c r="L28" s="58" t="s">
        <v>84</v>
      </c>
      <c r="M28" s="71">
        <v>3</v>
      </c>
      <c r="N28" s="71"/>
      <c r="O28" s="71"/>
      <c r="P28" s="71"/>
      <c r="Q28" s="72"/>
      <c r="R28" s="107"/>
      <c r="Z28" s="5"/>
    </row>
    <row r="29" spans="1:26" ht="15" customHeight="1" x14ac:dyDescent="0.35">
      <c r="A29" s="173"/>
      <c r="B29" s="73" t="s">
        <v>31</v>
      </c>
      <c r="C29" s="74">
        <v>305</v>
      </c>
      <c r="D29" s="70" t="s">
        <v>71</v>
      </c>
      <c r="E29" s="71">
        <v>3</v>
      </c>
      <c r="F29" s="71"/>
      <c r="G29" s="71"/>
      <c r="H29" s="71"/>
      <c r="I29" s="72"/>
      <c r="J29" s="73" t="s">
        <v>24</v>
      </c>
      <c r="K29" s="74">
        <v>479</v>
      </c>
      <c r="L29" s="70" t="s">
        <v>75</v>
      </c>
      <c r="M29" s="71">
        <v>3</v>
      </c>
      <c r="N29" s="71"/>
      <c r="O29" s="71" t="str">
        <f>IFERROR(VLOOKUP(N29,$G$45:$H$58,2,FALSE),"")</f>
        <v/>
      </c>
      <c r="P29" s="71" t="str">
        <f>IFERROR(O29*M29,"")</f>
        <v/>
      </c>
      <c r="Q29" s="72"/>
      <c r="R29" s="107"/>
    </row>
    <row r="30" spans="1:26" ht="15" customHeight="1" thickBot="1" x14ac:dyDescent="0.4">
      <c r="A30" s="173"/>
      <c r="B30" s="73" t="s">
        <v>24</v>
      </c>
      <c r="C30" s="74">
        <v>474</v>
      </c>
      <c r="D30" s="70" t="s">
        <v>85</v>
      </c>
      <c r="E30" s="71">
        <v>3</v>
      </c>
      <c r="F30" s="71"/>
      <c r="G30" s="71" t="str">
        <f>IFERROR(VLOOKUP(F30,$G$45:$H$58,2,FALSE),"")</f>
        <v/>
      </c>
      <c r="H30" s="71" t="str">
        <f t="shared" ref="H30" si="1">IFERROR(G30*E30,"")</f>
        <v/>
      </c>
      <c r="I30" s="72"/>
      <c r="J30" s="86" t="s">
        <v>86</v>
      </c>
      <c r="K30" s="101"/>
      <c r="L30" s="88"/>
      <c r="M30" s="83">
        <v>3</v>
      </c>
      <c r="N30" s="98"/>
      <c r="O30" s="71" t="str">
        <f>IFERROR(VLOOKUP(#REF!,$G$45:$H$58,2,FALSE),"")</f>
        <v/>
      </c>
      <c r="P30" s="71" t="str">
        <f>IFERROR(O30*#REF!,"")</f>
        <v/>
      </c>
      <c r="Q30" s="72"/>
      <c r="R30" s="107"/>
      <c r="Z30" s="5"/>
    </row>
    <row r="31" spans="1:26" ht="15" customHeight="1" thickBot="1" x14ac:dyDescent="0.4">
      <c r="A31" s="173"/>
      <c r="B31" s="73" t="s">
        <v>31</v>
      </c>
      <c r="C31" s="74">
        <v>413</v>
      </c>
      <c r="D31" s="70" t="s">
        <v>73</v>
      </c>
      <c r="E31" s="71">
        <v>3</v>
      </c>
      <c r="F31" s="83"/>
      <c r="G31" s="83"/>
      <c r="H31" s="83"/>
      <c r="I31" s="89"/>
      <c r="J31" s="86" t="s">
        <v>86</v>
      </c>
      <c r="K31" s="101"/>
      <c r="L31" s="88"/>
      <c r="M31" s="83">
        <v>3</v>
      </c>
      <c r="N31" s="83"/>
      <c r="O31" s="83"/>
      <c r="P31" s="83"/>
      <c r="Q31" s="89"/>
      <c r="R31" s="107"/>
    </row>
    <row r="32" spans="1:26" ht="15" customHeight="1" thickBot="1" x14ac:dyDescent="0.4">
      <c r="A32" s="174"/>
      <c r="B32" s="150"/>
      <c r="C32" s="151"/>
      <c r="D32" s="152"/>
      <c r="E32" s="102">
        <f>SUM(E27:E31)</f>
        <v>14</v>
      </c>
      <c r="F32" s="103"/>
      <c r="G32" s="103"/>
      <c r="H32" s="102">
        <f>SUM(SUMIF(G27:G31,"&lt;=4",H27:H31))</f>
        <v>0</v>
      </c>
      <c r="I32" s="104"/>
      <c r="J32" s="159"/>
      <c r="K32" s="160"/>
      <c r="L32" s="161"/>
      <c r="M32" s="102">
        <f>SUM(M27:M31)</f>
        <v>15</v>
      </c>
      <c r="N32" s="105"/>
      <c r="O32" s="105"/>
      <c r="P32" s="105">
        <f>SUM(SUMIF(O27:O31,"&lt;=4",P27:P31))</f>
        <v>0</v>
      </c>
      <c r="Q32" s="106"/>
      <c r="R32" s="107"/>
      <c r="Z32">
        <f>SUM($H$13,$H$19,$H$26,$H$32,$P$13,$P$19,$P$26,$P$32,H39)</f>
        <v>0</v>
      </c>
    </row>
    <row r="33" spans="1:26" ht="15" customHeight="1" thickTop="1" thickBot="1" x14ac:dyDescent="0.4">
      <c r="A33" s="54"/>
      <c r="Z33" s="5"/>
    </row>
    <row r="34" spans="1:26" ht="15" customHeight="1" x14ac:dyDescent="0.35">
      <c r="A34" s="1"/>
      <c r="B34" s="34" t="s">
        <v>9</v>
      </c>
      <c r="C34" s="35"/>
      <c r="D34" s="36"/>
      <c r="E34" s="37" t="s">
        <v>5</v>
      </c>
      <c r="F34" s="38" t="s">
        <v>6</v>
      </c>
      <c r="G34" s="39"/>
      <c r="H34" s="39"/>
      <c r="I34" s="40" t="s">
        <v>16</v>
      </c>
      <c r="R34" s="1"/>
      <c r="S34" s="1"/>
      <c r="T34" s="1"/>
      <c r="U34" s="1"/>
      <c r="V34" s="1"/>
      <c r="W34" s="1"/>
      <c r="X34" s="1"/>
    </row>
    <row r="35" spans="1:26" ht="15" customHeight="1" x14ac:dyDescent="0.35">
      <c r="A35" s="1"/>
      <c r="B35" s="41"/>
      <c r="C35" s="42"/>
      <c r="D35" s="43"/>
      <c r="E35" s="23"/>
      <c r="F35" s="25"/>
      <c r="G35" s="25" t="e">
        <f>VLOOKUP(F35,$G$52:$H$54,2,FALSE)</f>
        <v>#N/A</v>
      </c>
      <c r="H35" s="25" t="e">
        <f>G35*E35</f>
        <v>#N/A</v>
      </c>
      <c r="I35" s="33"/>
      <c r="R35" s="1"/>
      <c r="S35" s="1"/>
      <c r="T35" s="1"/>
      <c r="U35" s="1"/>
      <c r="V35" s="1"/>
      <c r="W35" s="1"/>
      <c r="X35" s="1"/>
    </row>
    <row r="36" spans="1:26" ht="15" customHeight="1" x14ac:dyDescent="0.35">
      <c r="A36" s="1"/>
      <c r="B36" s="41" t="s">
        <v>14</v>
      </c>
      <c r="C36" s="42" t="s">
        <v>14</v>
      </c>
      <c r="D36" s="43" t="s">
        <v>14</v>
      </c>
      <c r="E36" s="23" t="s">
        <v>14</v>
      </c>
      <c r="F36" s="23" t="s">
        <v>14</v>
      </c>
      <c r="G36" s="25" t="e">
        <f>VLOOKUP(F36,$G$52:$H$54,2,FALSE)</f>
        <v>#N/A</v>
      </c>
      <c r="H36" s="25" t="e">
        <f>G36*E36</f>
        <v>#N/A</v>
      </c>
      <c r="I36" s="33"/>
    </row>
    <row r="37" spans="1:26" ht="15" customHeight="1" x14ac:dyDescent="0.35">
      <c r="A37" s="1"/>
      <c r="B37" s="41" t="s">
        <v>14</v>
      </c>
      <c r="C37" s="42" t="s">
        <v>14</v>
      </c>
      <c r="D37" s="43" t="s">
        <v>14</v>
      </c>
      <c r="E37" s="23" t="s">
        <v>14</v>
      </c>
      <c r="F37" s="25" t="s">
        <v>14</v>
      </c>
      <c r="G37" s="25" t="e">
        <f>VLOOKUP(F37,$G$52:$H$54,2,FALSE)</f>
        <v>#N/A</v>
      </c>
      <c r="H37" s="25" t="e">
        <f>G37*E37</f>
        <v>#N/A</v>
      </c>
      <c r="I37" s="33"/>
    </row>
    <row r="38" spans="1:26" ht="15" customHeight="1" x14ac:dyDescent="0.35">
      <c r="A38" s="1"/>
      <c r="B38" s="41" t="s">
        <v>14</v>
      </c>
      <c r="C38" s="42" t="s">
        <v>14</v>
      </c>
      <c r="D38" s="43" t="s">
        <v>14</v>
      </c>
      <c r="E38" s="23" t="s">
        <v>14</v>
      </c>
      <c r="F38" s="23" t="s">
        <v>14</v>
      </c>
      <c r="G38" s="25" t="e">
        <f>VLOOKUP(F38,$G$52:$H$54,2,FALSE)</f>
        <v>#N/A</v>
      </c>
      <c r="H38" s="25" t="e">
        <f>G38*E38</f>
        <v>#N/A</v>
      </c>
      <c r="I38" s="33"/>
    </row>
    <row r="39" spans="1:26" ht="15" customHeight="1" thickBot="1" x14ac:dyDescent="0.4">
      <c r="A39" s="7"/>
      <c r="B39" s="27"/>
      <c r="C39" s="28"/>
      <c r="D39" s="29"/>
      <c r="E39" s="26">
        <f>SUM(U13:U19)</f>
        <v>0</v>
      </c>
      <c r="F39" s="44"/>
      <c r="G39" s="45"/>
      <c r="H39" s="46">
        <f>SUM(SUMIF(G35:G38,"&lt;=4",H35:H38))</f>
        <v>0</v>
      </c>
      <c r="I39" s="47"/>
    </row>
    <row r="40" spans="1:26" ht="15" customHeight="1" thickBot="1" x14ac:dyDescent="0.4">
      <c r="B40" s="145" t="s">
        <v>11</v>
      </c>
      <c r="C40" s="146"/>
      <c r="D40" s="147"/>
      <c r="E40" s="136">
        <f>SUM(E13, M13, E19, M19, E26, M26, E32, M32)</f>
        <v>124</v>
      </c>
      <c r="F40" s="137"/>
      <c r="G40" s="137"/>
      <c r="H40" s="137"/>
      <c r="I40" s="138"/>
    </row>
    <row r="41" spans="1:26" ht="15" customHeight="1" thickBot="1" x14ac:dyDescent="0.4">
      <c r="B41" s="145" t="s">
        <v>12</v>
      </c>
      <c r="C41" s="146"/>
      <c r="D41" s="147"/>
      <c r="E41" s="136">
        <f>SUM(SUMIF(W7:W7,"&lt;=F",V7:V7),SUMIF(V8:V12,"&lt;=F",U8:U12),SUMIF(F17:F17,"&lt;=F",E17:E17),SUMIF(V16:V17,"&lt;=F",U16:U17),SUMIF(V22:V25,"&lt;=F",U22:U25),SUMIF(N22:N25,"&lt;=F",M22:M25),SUMIF(F27:F31,"&lt;=F",E27:E31),SUMIF(N27:N31,"&lt;=F",M27:M31),SUMIF(F35:F38,"&lt;=F",E35:E38))</f>
        <v>0</v>
      </c>
      <c r="F41" s="137"/>
      <c r="G41" s="137"/>
      <c r="H41" s="137"/>
      <c r="I41" s="138"/>
    </row>
    <row r="42" spans="1:26" ht="15" customHeight="1" thickBot="1" x14ac:dyDescent="0.4">
      <c r="B42" s="48"/>
      <c r="C42" s="49"/>
      <c r="D42" s="50"/>
      <c r="E42" s="51"/>
      <c r="F42" s="52"/>
      <c r="G42" s="52"/>
      <c r="H42" s="52"/>
      <c r="I42" s="53"/>
    </row>
    <row r="43" spans="1:26" ht="15" customHeight="1" x14ac:dyDescent="0.35">
      <c r="B43" s="124" t="s">
        <v>13</v>
      </c>
      <c r="C43" s="125"/>
      <c r="D43" s="126"/>
      <c r="E43" s="130" t="str">
        <f>IFERROR(Z32/E41,"")</f>
        <v/>
      </c>
      <c r="F43" s="131"/>
      <c r="G43" s="131"/>
      <c r="H43" s="131"/>
      <c r="I43" s="132"/>
    </row>
    <row r="44" spans="1:26" ht="15" customHeight="1" thickBot="1" x14ac:dyDescent="0.4">
      <c r="B44" s="127"/>
      <c r="C44" s="128"/>
      <c r="D44" s="129"/>
      <c r="E44" s="133"/>
      <c r="F44" s="134"/>
      <c r="G44" s="134"/>
      <c r="H44" s="134"/>
      <c r="I44" s="135"/>
    </row>
    <row r="45" spans="1:26" ht="15" customHeight="1" x14ac:dyDescent="0.35">
      <c r="G45" s="30" t="s">
        <v>54</v>
      </c>
      <c r="H45" s="30">
        <v>4</v>
      </c>
    </row>
    <row r="46" spans="1:26" ht="15" customHeight="1" x14ac:dyDescent="0.35">
      <c r="G46" s="30" t="s">
        <v>55</v>
      </c>
      <c r="H46" s="30">
        <v>3</v>
      </c>
    </row>
    <row r="47" spans="1:26" ht="15" customHeight="1" x14ac:dyDescent="0.35">
      <c r="G47" s="30" t="s">
        <v>15</v>
      </c>
      <c r="H47" s="30">
        <v>2</v>
      </c>
    </row>
    <row r="48" spans="1:26" ht="15" customHeight="1" x14ac:dyDescent="0.35">
      <c r="G48" s="30" t="s">
        <v>56</v>
      </c>
      <c r="H48" s="30">
        <v>1</v>
      </c>
    </row>
    <row r="49" spans="7:8" ht="15" customHeight="1" x14ac:dyDescent="0.35">
      <c r="G49" s="30" t="s">
        <v>57</v>
      </c>
      <c r="H49" s="30">
        <v>0</v>
      </c>
    </row>
    <row r="50" spans="7:8" ht="15" customHeight="1" x14ac:dyDescent="0.35">
      <c r="G50" s="30" t="s">
        <v>58</v>
      </c>
      <c r="H50" s="30">
        <v>4</v>
      </c>
    </row>
    <row r="51" spans="7:8" ht="15" customHeight="1" x14ac:dyDescent="0.35">
      <c r="G51" s="30" t="s">
        <v>59</v>
      </c>
      <c r="H51" s="30">
        <v>3.5</v>
      </c>
    </row>
    <row r="52" spans="7:8" ht="15" customHeight="1" x14ac:dyDescent="0.35">
      <c r="G52" s="30" t="s">
        <v>17</v>
      </c>
      <c r="H52" s="30">
        <v>3</v>
      </c>
    </row>
    <row r="53" spans="7:8" ht="15" customHeight="1" x14ac:dyDescent="0.35">
      <c r="G53" s="30" t="s">
        <v>18</v>
      </c>
      <c r="H53" s="30">
        <v>3.5</v>
      </c>
    </row>
    <row r="54" spans="7:8" ht="15" customHeight="1" x14ac:dyDescent="0.35">
      <c r="G54" s="30" t="s">
        <v>19</v>
      </c>
      <c r="H54" s="30">
        <v>3</v>
      </c>
    </row>
    <row r="55" spans="7:8" ht="15" customHeight="1" x14ac:dyDescent="0.35">
      <c r="G55" s="30" t="s">
        <v>60</v>
      </c>
      <c r="H55" s="30">
        <v>2.5</v>
      </c>
    </row>
    <row r="56" spans="7:8" ht="15" customHeight="1" x14ac:dyDescent="0.35">
      <c r="G56" s="30" t="s">
        <v>61</v>
      </c>
      <c r="H56" s="30">
        <v>3</v>
      </c>
    </row>
    <row r="57" spans="7:8" ht="15" customHeight="1" x14ac:dyDescent="0.35">
      <c r="G57" s="30" t="s">
        <v>62</v>
      </c>
      <c r="H57" s="30">
        <v>2.5</v>
      </c>
    </row>
    <row r="58" spans="7:8" x14ac:dyDescent="0.35">
      <c r="G58" s="30" t="s">
        <v>63</v>
      </c>
      <c r="H58" s="30">
        <v>2</v>
      </c>
    </row>
    <row r="101" spans="17:17" ht="15.5" x14ac:dyDescent="0.35">
      <c r="Q101" s="6"/>
    </row>
  </sheetData>
  <mergeCells count="34">
    <mergeCell ref="J32:L32"/>
    <mergeCell ref="J26:L26"/>
    <mergeCell ref="J19:L19"/>
    <mergeCell ref="J13:L13"/>
    <mergeCell ref="A3:Q3"/>
    <mergeCell ref="J18:K18"/>
    <mergeCell ref="I4:K4"/>
    <mergeCell ref="C4:D4"/>
    <mergeCell ref="A27:A32"/>
    <mergeCell ref="B7:D7"/>
    <mergeCell ref="J7:L7"/>
    <mergeCell ref="A8:A13"/>
    <mergeCell ref="A14:A19"/>
    <mergeCell ref="A20:A26"/>
    <mergeCell ref="B43:D44"/>
    <mergeCell ref="E43:I44"/>
    <mergeCell ref="E41:I41"/>
    <mergeCell ref="E40:I40"/>
    <mergeCell ref="B11:C11"/>
    <mergeCell ref="B18:I18"/>
    <mergeCell ref="B41:D41"/>
    <mergeCell ref="B24:C24"/>
    <mergeCell ref="B25:I25"/>
    <mergeCell ref="B32:D32"/>
    <mergeCell ref="B26:D26"/>
    <mergeCell ref="B19:D19"/>
    <mergeCell ref="B40:D40"/>
    <mergeCell ref="B13:D13"/>
    <mergeCell ref="A1:Q1"/>
    <mergeCell ref="A2:Q2"/>
    <mergeCell ref="L4:M4"/>
    <mergeCell ref="N4:O4"/>
    <mergeCell ref="B6:I6"/>
    <mergeCell ref="J6:Q6"/>
  </mergeCells>
  <pageMargins left="0.2" right="0.2" top="0.25" bottom="0.25" header="0" footer="0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114300</xdr:rowOff>
                  </from>
                  <to>
                    <xdr:col>11</xdr:col>
                    <xdr:colOff>647700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95250</xdr:rowOff>
                  </from>
                  <to>
                    <xdr:col>11</xdr:col>
                    <xdr:colOff>1085850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1466850</xdr:colOff>
                    <xdr:row>33</xdr:row>
                    <xdr:rowOff>114300</xdr:rowOff>
                  </from>
                  <to>
                    <xdr:col>13</xdr:col>
                    <xdr:colOff>393700</xdr:colOff>
                    <xdr:row>34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1466850</xdr:colOff>
                    <xdr:row>35</xdr:row>
                    <xdr:rowOff>95250</xdr:rowOff>
                  </from>
                  <to>
                    <xdr:col>16</xdr:col>
                    <xdr:colOff>196850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114300</xdr:rowOff>
                  </from>
                  <to>
                    <xdr:col>11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1466850</xdr:colOff>
                    <xdr:row>37</xdr:row>
                    <xdr:rowOff>114300</xdr:rowOff>
                  </from>
                  <to>
                    <xdr:col>16</xdr:col>
                    <xdr:colOff>234950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8908-1C0C-4158-BAE8-8F052F19F123}">
  <sheetPr>
    <pageSetUpPr fitToPage="1"/>
  </sheetPr>
  <dimension ref="A1:Z100"/>
  <sheetViews>
    <sheetView showGridLines="0" zoomScale="85" zoomScaleNormal="85" workbookViewId="0">
      <selection activeCell="Q34" sqref="Q34"/>
    </sheetView>
  </sheetViews>
  <sheetFormatPr defaultColWidth="8.7265625" defaultRowHeight="14.5" x14ac:dyDescent="0.35"/>
  <cols>
    <col min="1" max="1" width="3.26953125" bestFit="1" customWidth="1"/>
    <col min="2" max="2" width="7.453125" customWidth="1"/>
    <col min="4" max="4" width="29.81640625" bestFit="1" customWidth="1"/>
    <col min="5" max="6" width="6.7265625" customWidth="1"/>
    <col min="7" max="8" width="5.7265625" hidden="1" customWidth="1"/>
    <col min="9" max="9" width="7.453125" bestFit="1" customWidth="1"/>
    <col min="10" max="10" width="8.81640625" customWidth="1"/>
    <col min="11" max="11" width="6.26953125" customWidth="1"/>
    <col min="12" max="12" width="28.81640625" customWidth="1"/>
    <col min="13" max="14" width="6.7265625" customWidth="1"/>
    <col min="15" max="16" width="4.7265625" hidden="1" customWidth="1"/>
    <col min="17" max="17" width="8.453125" customWidth="1"/>
    <col min="18" max="18" width="14.1796875" bestFit="1" customWidth="1"/>
    <col min="20" max="20" width="24.453125" customWidth="1"/>
    <col min="21" max="25" width="7" customWidth="1"/>
    <col min="26" max="26" width="6.81640625" hidden="1" customWidth="1"/>
  </cols>
  <sheetData>
    <row r="1" spans="1:26" s="1" customFormat="1" ht="22" customHeight="1" x14ac:dyDescent="0.35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0"/>
      <c r="S1" s="10"/>
      <c r="T1" s="10"/>
      <c r="U1" s="10"/>
      <c r="V1" s="10"/>
      <c r="W1" s="10"/>
      <c r="X1" s="10"/>
      <c r="Y1" s="10"/>
    </row>
    <row r="2" spans="1:26" s="1" customFormat="1" ht="22" customHeight="1" x14ac:dyDescent="0.35">
      <c r="A2" s="117" t="s">
        <v>92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"/>
      <c r="S2" s="11"/>
      <c r="T2" s="11"/>
      <c r="U2" s="11"/>
      <c r="V2" s="11"/>
      <c r="W2" s="11"/>
      <c r="X2" s="11"/>
      <c r="Y2" s="11"/>
    </row>
    <row r="3" spans="1:26" s="1" customFormat="1" ht="21" customHeight="1" x14ac:dyDescent="0.4">
      <c r="A3" s="168" t="s">
        <v>89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2"/>
      <c r="S3" s="2"/>
      <c r="T3" s="8"/>
      <c r="U3" s="8"/>
      <c r="V3" s="9"/>
      <c r="W3" s="6"/>
      <c r="X3" s="2"/>
      <c r="Y3" s="2"/>
    </row>
    <row r="4" spans="1:26" s="1" customFormat="1" ht="24" customHeight="1" thickBot="1" x14ac:dyDescent="0.35">
      <c r="A4" s="12"/>
      <c r="B4" s="13" t="s">
        <v>0</v>
      </c>
      <c r="C4" s="171"/>
      <c r="D4" s="171"/>
      <c r="E4" s="14"/>
      <c r="F4" s="15" t="s">
        <v>1</v>
      </c>
      <c r="G4" s="16"/>
      <c r="H4" s="17"/>
      <c r="I4" s="120"/>
      <c r="J4" s="120"/>
      <c r="K4" s="120"/>
      <c r="L4" s="118"/>
      <c r="M4" s="118"/>
      <c r="N4" s="119"/>
      <c r="O4" s="120"/>
      <c r="P4" s="18"/>
      <c r="Q4" s="12"/>
      <c r="U4" s="3"/>
      <c r="V4" s="3"/>
      <c r="W4" s="3"/>
      <c r="X4" s="3"/>
      <c r="Y4" s="3"/>
    </row>
    <row r="5" spans="1:26" s="1" customFormat="1" ht="15" customHeight="1" thickBot="1" x14ac:dyDescent="0.35">
      <c r="A5" s="19"/>
      <c r="B5" s="19"/>
      <c r="C5" s="19"/>
      <c r="D5" s="55"/>
      <c r="E5" s="55"/>
      <c r="F5" s="55"/>
      <c r="G5" s="55"/>
      <c r="H5" s="55"/>
      <c r="I5" s="55"/>
      <c r="J5" s="56"/>
      <c r="K5" s="56"/>
      <c r="L5" s="18"/>
      <c r="M5" s="18"/>
      <c r="N5" s="18"/>
      <c r="O5" s="18"/>
      <c r="P5" s="18"/>
      <c r="Q5" s="18"/>
      <c r="R5" s="3"/>
      <c r="S5" s="3"/>
      <c r="T5" s="3"/>
      <c r="U5" s="3"/>
      <c r="V5" s="3"/>
      <c r="W5" s="3"/>
      <c r="X5" s="3"/>
      <c r="Y5" s="3"/>
    </row>
    <row r="6" spans="1:26" ht="15" customHeight="1" thickBot="1" x14ac:dyDescent="0.4">
      <c r="A6" s="14"/>
      <c r="B6" s="121" t="s">
        <v>2</v>
      </c>
      <c r="C6" s="122"/>
      <c r="D6" s="122"/>
      <c r="E6" s="122"/>
      <c r="F6" s="122"/>
      <c r="G6" s="122"/>
      <c r="H6" s="122"/>
      <c r="I6" s="123"/>
      <c r="J6" s="121" t="s">
        <v>3</v>
      </c>
      <c r="K6" s="122"/>
      <c r="L6" s="122"/>
      <c r="M6" s="122"/>
      <c r="N6" s="122"/>
      <c r="O6" s="122"/>
      <c r="P6" s="122"/>
      <c r="Q6" s="123"/>
      <c r="V6" s="4"/>
      <c r="W6" s="4"/>
      <c r="X6" s="4"/>
    </row>
    <row r="7" spans="1:26" ht="15" customHeight="1" thickBot="1" x14ac:dyDescent="0.4">
      <c r="A7" s="14"/>
      <c r="B7" s="175" t="s">
        <v>4</v>
      </c>
      <c r="C7" s="176"/>
      <c r="D7" s="176"/>
      <c r="E7" s="20" t="s">
        <v>5</v>
      </c>
      <c r="F7" s="21" t="s">
        <v>6</v>
      </c>
      <c r="G7" s="21"/>
      <c r="H7" s="21"/>
      <c r="I7" s="57" t="s">
        <v>7</v>
      </c>
      <c r="J7" s="175" t="s">
        <v>4</v>
      </c>
      <c r="K7" s="177"/>
      <c r="L7" s="176"/>
      <c r="M7" s="20" t="s">
        <v>5</v>
      </c>
      <c r="N7" s="21" t="s">
        <v>6</v>
      </c>
      <c r="O7" s="21"/>
      <c r="P7" s="21"/>
      <c r="Q7" s="57" t="s">
        <v>7</v>
      </c>
      <c r="X7" s="32" t="str">
        <f>IFERROR(VLOOKUP(#REF!,$G$44:$H$57,2,FALSE),"")</f>
        <v/>
      </c>
      <c r="Y7" s="32" t="str">
        <f>IFERROR(X7*#REF!,"")</f>
        <v/>
      </c>
      <c r="Z7" s="22" t="s">
        <v>23</v>
      </c>
    </row>
    <row r="8" spans="1:26" ht="15" customHeight="1" x14ac:dyDescent="0.35">
      <c r="A8" s="172" t="s">
        <v>8</v>
      </c>
      <c r="B8" s="61" t="s">
        <v>87</v>
      </c>
      <c r="C8" s="62">
        <v>121</v>
      </c>
      <c r="D8" s="63" t="s">
        <v>20</v>
      </c>
      <c r="E8" s="64">
        <v>3</v>
      </c>
      <c r="F8" s="64"/>
      <c r="G8" s="64" t="str">
        <f>IFERROR(VLOOKUP(F8,$G$44:$H$57,2,FALSE),"")</f>
        <v/>
      </c>
      <c r="H8" s="64" t="str">
        <f>IFERROR(G8*E8,"")</f>
        <v/>
      </c>
      <c r="I8" s="65"/>
      <c r="J8" s="66" t="s">
        <v>22</v>
      </c>
      <c r="K8" s="67">
        <v>165</v>
      </c>
      <c r="L8" s="63" t="s">
        <v>79</v>
      </c>
      <c r="M8" s="64">
        <v>4</v>
      </c>
      <c r="N8" s="64"/>
      <c r="O8" s="64" t="str">
        <f>IFERROR(VLOOKUP(N8,$G$44:$H$57,2,FALSE),"")</f>
        <v/>
      </c>
      <c r="P8" s="64" t="str">
        <f t="shared" ref="P8:P12" si="0">IFERROR(O8*M8,"")</f>
        <v/>
      </c>
      <c r="Q8" s="65" t="s">
        <v>23</v>
      </c>
      <c r="Z8" s="24"/>
    </row>
    <row r="9" spans="1:26" ht="15" customHeight="1" x14ac:dyDescent="0.35">
      <c r="A9" s="173"/>
      <c r="B9" s="68" t="s">
        <v>25</v>
      </c>
      <c r="C9" s="69">
        <v>110</v>
      </c>
      <c r="D9" s="70" t="s">
        <v>26</v>
      </c>
      <c r="E9" s="71">
        <v>3</v>
      </c>
      <c r="F9" s="71"/>
      <c r="G9" s="71" t="str">
        <f>IFERROR(VLOOKUP(F9,$G$44:$H$57,2,FALSE),"")</f>
        <v/>
      </c>
      <c r="H9" s="71" t="str">
        <f>IFERROR(G9*E9,"")</f>
        <v/>
      </c>
      <c r="I9" s="72" t="s">
        <v>15</v>
      </c>
      <c r="J9" s="73" t="s">
        <v>25</v>
      </c>
      <c r="K9" s="74">
        <v>120</v>
      </c>
      <c r="L9" s="70" t="s">
        <v>35</v>
      </c>
      <c r="M9" s="71">
        <v>3</v>
      </c>
      <c r="N9" s="71"/>
      <c r="O9" s="71" t="str">
        <f>IFERROR(VLOOKUP(N9,$G$44:$H$57,2,FALSE),"")</f>
        <v/>
      </c>
      <c r="P9" s="71" t="str">
        <f t="shared" si="0"/>
        <v/>
      </c>
      <c r="Q9" s="72" t="s">
        <v>15</v>
      </c>
      <c r="Z9" s="24"/>
    </row>
    <row r="10" spans="1:26" ht="15" customHeight="1" x14ac:dyDescent="0.35">
      <c r="A10" s="173"/>
      <c r="B10" s="75" t="s">
        <v>24</v>
      </c>
      <c r="C10" s="76">
        <v>111</v>
      </c>
      <c r="D10" s="70" t="s">
        <v>66</v>
      </c>
      <c r="E10" s="71">
        <v>3</v>
      </c>
      <c r="F10" s="71"/>
      <c r="G10" s="71" t="str">
        <f>IFERROR(VLOOKUP(F10,$G$44:$H$57,2,FALSE),"")</f>
        <v/>
      </c>
      <c r="H10" s="71" t="str">
        <f>IFERROR(G10*E10,"")</f>
        <v/>
      </c>
      <c r="I10" s="72"/>
      <c r="J10" s="68" t="s">
        <v>31</v>
      </c>
      <c r="K10" s="74">
        <v>160</v>
      </c>
      <c r="L10" s="70" t="s">
        <v>33</v>
      </c>
      <c r="M10" s="71">
        <v>4</v>
      </c>
      <c r="N10" s="71"/>
      <c r="O10" s="71" t="str">
        <f>IFERROR(VLOOKUP(N10,$G$44:$H$57,2,FALSE),"")</f>
        <v/>
      </c>
      <c r="P10" s="71" t="str">
        <f>IFERROR(O10*M10,"")</f>
        <v/>
      </c>
      <c r="Q10" s="77" t="s">
        <v>21</v>
      </c>
    </row>
    <row r="11" spans="1:26" ht="15" customHeight="1" x14ac:dyDescent="0.35">
      <c r="A11" s="173"/>
      <c r="B11" s="139" t="s">
        <v>27</v>
      </c>
      <c r="C11" s="140"/>
      <c r="D11" s="78" t="s">
        <v>39</v>
      </c>
      <c r="E11" s="71">
        <v>3</v>
      </c>
      <c r="F11" s="71"/>
      <c r="G11" s="71" t="str">
        <f>IFERROR(VLOOKUP(F11,$G$44:$H$57,2,FALSE),"")</f>
        <v/>
      </c>
      <c r="H11" s="71" t="str">
        <f>IFERROR(G11*E11,"")</f>
        <v/>
      </c>
      <c r="I11" s="77" t="s">
        <v>28</v>
      </c>
      <c r="J11" s="73" t="s">
        <v>24</v>
      </c>
      <c r="K11" s="69">
        <v>275</v>
      </c>
      <c r="L11" s="70" t="s">
        <v>47</v>
      </c>
      <c r="M11" s="71">
        <v>4</v>
      </c>
      <c r="N11" s="71"/>
      <c r="O11" s="71"/>
      <c r="P11" s="79"/>
      <c r="Q11" s="72"/>
      <c r="Z11" s="23" t="s">
        <v>28</v>
      </c>
    </row>
    <row r="12" spans="1:26" ht="15" customHeight="1" thickBot="1" x14ac:dyDescent="0.4">
      <c r="A12" s="173"/>
      <c r="B12" s="80" t="s">
        <v>29</v>
      </c>
      <c r="C12" s="81"/>
      <c r="D12" s="82" t="s">
        <v>78</v>
      </c>
      <c r="E12" s="83">
        <v>2</v>
      </c>
      <c r="F12" s="84"/>
      <c r="G12" s="84"/>
      <c r="H12" s="84"/>
      <c r="I12" s="85" t="s">
        <v>30</v>
      </c>
      <c r="J12" s="86" t="s">
        <v>43</v>
      </c>
      <c r="K12" s="87"/>
      <c r="L12" s="88" t="s">
        <v>44</v>
      </c>
      <c r="M12" s="83">
        <v>1</v>
      </c>
      <c r="N12" s="83"/>
      <c r="O12" s="83" t="str">
        <f>IFERROR(VLOOKUP(N12,$G$44:$H$57,2,FALSE),"")</f>
        <v/>
      </c>
      <c r="P12" s="83" t="str">
        <f t="shared" si="0"/>
        <v/>
      </c>
      <c r="Q12" s="89" t="s">
        <v>45</v>
      </c>
      <c r="Z12" s="31"/>
    </row>
    <row r="13" spans="1:26" ht="15" customHeight="1" thickBot="1" x14ac:dyDescent="0.4">
      <c r="A13" s="178"/>
      <c r="B13" s="156"/>
      <c r="C13" s="157"/>
      <c r="D13" s="158"/>
      <c r="E13" s="90">
        <f>SUM(E8:E12)</f>
        <v>14</v>
      </c>
      <c r="F13" s="91"/>
      <c r="G13" s="91" t="str">
        <f>IFERROR(VLOOKUP(F13,$G$44:$H$57,2,FALSE),"")</f>
        <v/>
      </c>
      <c r="H13" s="90">
        <f>SUM(SUMIF(X7:X7,"&lt;=4",Y7:Y7))</f>
        <v>0</v>
      </c>
      <c r="I13" s="92"/>
      <c r="J13" s="165"/>
      <c r="K13" s="166"/>
      <c r="L13" s="167"/>
      <c r="M13" s="90">
        <f>SUM(M8:M12)</f>
        <v>16</v>
      </c>
      <c r="N13" s="93"/>
      <c r="O13" s="91" t="str">
        <f>IFERROR(VLOOKUP(N13,$G$44:$H$57,2,FALSE),"")</f>
        <v/>
      </c>
      <c r="P13" s="93">
        <f>SUM(SUMIF(W8:W12,"&lt;=4",X8:X12))</f>
        <v>0</v>
      </c>
      <c r="Q13" s="94"/>
    </row>
    <row r="14" spans="1:26" ht="15" customHeight="1" x14ac:dyDescent="0.35">
      <c r="A14" s="172" t="s">
        <v>53</v>
      </c>
      <c r="B14" s="66" t="s">
        <v>22</v>
      </c>
      <c r="C14" s="67">
        <v>166</v>
      </c>
      <c r="D14" s="63" t="s">
        <v>32</v>
      </c>
      <c r="E14" s="64">
        <v>4</v>
      </c>
      <c r="F14" s="64"/>
      <c r="G14" s="64" t="str">
        <f>IFERROR(VLOOKUP(F14,$G$44:$H$57,2,FALSE),"")</f>
        <v/>
      </c>
      <c r="H14" s="95"/>
      <c r="I14" s="65"/>
      <c r="J14" s="66" t="s">
        <v>22</v>
      </c>
      <c r="K14" s="67">
        <v>265</v>
      </c>
      <c r="L14" s="63" t="s">
        <v>36</v>
      </c>
      <c r="M14" s="64">
        <v>4</v>
      </c>
      <c r="N14" s="64"/>
      <c r="O14" s="64"/>
      <c r="P14" s="95"/>
      <c r="Q14" s="65"/>
    </row>
    <row r="15" spans="1:26" ht="15" customHeight="1" x14ac:dyDescent="0.35">
      <c r="A15" s="173"/>
      <c r="B15" s="73" t="s">
        <v>42</v>
      </c>
      <c r="C15" s="74">
        <v>110</v>
      </c>
      <c r="D15" s="70" t="s">
        <v>80</v>
      </c>
      <c r="E15" s="71">
        <v>3</v>
      </c>
      <c r="F15" s="71"/>
      <c r="G15" s="71"/>
      <c r="H15" s="79"/>
      <c r="I15" s="72" t="s">
        <v>15</v>
      </c>
      <c r="J15" s="73" t="s">
        <v>81</v>
      </c>
      <c r="K15" s="74">
        <v>129</v>
      </c>
      <c r="L15" s="70" t="s">
        <v>38</v>
      </c>
      <c r="M15" s="71">
        <v>3</v>
      </c>
      <c r="N15" s="71"/>
      <c r="O15" s="71"/>
      <c r="P15" s="71"/>
      <c r="Q15" s="72"/>
    </row>
    <row r="16" spans="1:26" ht="15" customHeight="1" x14ac:dyDescent="0.35">
      <c r="A16" s="173"/>
      <c r="B16" s="73" t="s">
        <v>37</v>
      </c>
      <c r="C16" s="74">
        <v>206</v>
      </c>
      <c r="D16" s="70" t="s">
        <v>72</v>
      </c>
      <c r="E16" s="71">
        <v>4</v>
      </c>
      <c r="F16" s="71"/>
      <c r="G16" s="71" t="str">
        <f>IFERROR(VLOOKUP(F16,$G$44:$H$57,2,FALSE),"")</f>
        <v/>
      </c>
      <c r="H16" s="96"/>
      <c r="I16" s="97"/>
      <c r="J16" s="73" t="s">
        <v>24</v>
      </c>
      <c r="K16" s="74">
        <v>374</v>
      </c>
      <c r="L16" s="70" t="s">
        <v>40</v>
      </c>
      <c r="M16" s="71">
        <v>4</v>
      </c>
      <c r="N16" s="98"/>
      <c r="O16" s="71" t="str">
        <f>IFERROR(VLOOKUP(N16,$G$44:$H$57,2,FALSE),"")</f>
        <v/>
      </c>
      <c r="P16" s="71" t="str">
        <f>IFERROR(O16*M16,"")</f>
        <v/>
      </c>
      <c r="Q16" s="72"/>
      <c r="Z16" s="5"/>
    </row>
    <row r="17" spans="1:26" ht="15" customHeight="1" x14ac:dyDescent="0.35">
      <c r="A17" s="173"/>
      <c r="B17" s="73" t="s">
        <v>31</v>
      </c>
      <c r="C17" s="69">
        <v>161</v>
      </c>
      <c r="D17" s="70" t="s">
        <v>34</v>
      </c>
      <c r="E17" s="71">
        <v>4</v>
      </c>
      <c r="F17" s="71"/>
      <c r="G17" s="71" t="str">
        <f>IFERROR(VLOOKUP(F17,$G$44:$H$57,2,FALSE),"")</f>
        <v/>
      </c>
      <c r="H17" s="71" t="str">
        <f>IFERROR(G17*E17,"")</f>
        <v/>
      </c>
      <c r="I17" s="72"/>
      <c r="J17" s="68" t="s">
        <v>76</v>
      </c>
      <c r="K17" s="74">
        <v>330</v>
      </c>
      <c r="L17" s="58" t="s">
        <v>77</v>
      </c>
      <c r="M17" s="71">
        <v>3</v>
      </c>
      <c r="N17" s="71"/>
      <c r="O17" s="71"/>
      <c r="P17" s="96"/>
      <c r="Q17" s="97"/>
      <c r="Z17" s="5"/>
    </row>
    <row r="18" spans="1:26" ht="15" customHeight="1" thickBot="1" x14ac:dyDescent="0.4">
      <c r="A18" s="173"/>
      <c r="B18" s="141"/>
      <c r="C18" s="142"/>
      <c r="D18" s="143"/>
      <c r="E18" s="143"/>
      <c r="F18" s="143"/>
      <c r="G18" s="143"/>
      <c r="H18" s="143"/>
      <c r="I18" s="144"/>
      <c r="J18" s="169" t="s">
        <v>27</v>
      </c>
      <c r="K18" s="170"/>
      <c r="L18" s="84" t="s">
        <v>39</v>
      </c>
      <c r="M18" s="83">
        <v>3</v>
      </c>
      <c r="N18" s="83"/>
      <c r="O18" s="83" t="str">
        <f>IFERROR(VLOOKUP(N18,$G$44:$H$57,2,FALSE),"")</f>
        <v/>
      </c>
      <c r="P18" s="83" t="str">
        <f>IFERROR(O18*M18,"")</f>
        <v/>
      </c>
      <c r="Q18" s="89" t="s">
        <v>28</v>
      </c>
      <c r="Z18" s="5"/>
    </row>
    <row r="19" spans="1:26" ht="15" customHeight="1" thickBot="1" x14ac:dyDescent="0.4">
      <c r="A19" s="178"/>
      <c r="B19" s="153"/>
      <c r="C19" s="154"/>
      <c r="D19" s="155"/>
      <c r="E19" s="90">
        <f>SUM(E14:E17)</f>
        <v>15</v>
      </c>
      <c r="F19" s="91"/>
      <c r="G19" s="91" t="str">
        <f>IFERROR(VLOOKUP(F19,$G$44:$H$57,2,FALSE),"")</f>
        <v/>
      </c>
      <c r="H19" s="91">
        <f>SUM(SUMIF(G17:G17,"&lt;=4",H17:H17))</f>
        <v>0</v>
      </c>
      <c r="I19" s="94"/>
      <c r="J19" s="162"/>
      <c r="K19" s="163"/>
      <c r="L19" s="164"/>
      <c r="M19" s="90">
        <f>SUM(M14:M18)</f>
        <v>17</v>
      </c>
      <c r="N19" s="93"/>
      <c r="O19" s="91" t="str">
        <f>IFERROR(VLOOKUP(N19,$G$44:$H$57,2,FALSE),"")</f>
        <v/>
      </c>
      <c r="P19" s="93">
        <f>SUM(SUMIF(W16:W17,"&lt;=4",X16:X17))</f>
        <v>0</v>
      </c>
      <c r="Q19" s="94"/>
      <c r="Z19" s="5"/>
    </row>
    <row r="20" spans="1:26" ht="15" customHeight="1" x14ac:dyDescent="0.35">
      <c r="A20" s="172" t="s">
        <v>10</v>
      </c>
      <c r="B20" s="66" t="s">
        <v>41</v>
      </c>
      <c r="C20" s="67">
        <v>251</v>
      </c>
      <c r="D20" s="63" t="s">
        <v>83</v>
      </c>
      <c r="E20" s="64">
        <v>4</v>
      </c>
      <c r="F20" s="64"/>
      <c r="G20" s="64" t="str">
        <f>IFERROR(VLOOKUP(F20,$G$44:$H$57,2,FALSE),"")</f>
        <v/>
      </c>
      <c r="H20" s="64" t="str">
        <f>IFERROR(G20*E20,"")</f>
        <v/>
      </c>
      <c r="I20" s="65" t="s">
        <v>21</v>
      </c>
      <c r="J20" s="112" t="s">
        <v>31</v>
      </c>
      <c r="K20" s="113">
        <v>416</v>
      </c>
      <c r="L20" s="114" t="s">
        <v>93</v>
      </c>
      <c r="M20" s="115">
        <v>3</v>
      </c>
      <c r="N20" s="64"/>
      <c r="O20" s="64"/>
      <c r="P20" s="64"/>
      <c r="Q20" s="65"/>
      <c r="Z20" s="5"/>
    </row>
    <row r="21" spans="1:26" ht="15" customHeight="1" x14ac:dyDescent="0.35">
      <c r="A21" s="173"/>
      <c r="B21" s="73" t="s">
        <v>31</v>
      </c>
      <c r="C21" s="74">
        <v>222</v>
      </c>
      <c r="D21" s="70" t="s">
        <v>64</v>
      </c>
      <c r="E21" s="71">
        <v>3</v>
      </c>
      <c r="F21" s="71"/>
      <c r="G21" s="71"/>
      <c r="H21" s="71"/>
      <c r="I21" s="72"/>
      <c r="J21" s="73" t="s">
        <v>24</v>
      </c>
      <c r="K21" s="74">
        <v>341</v>
      </c>
      <c r="L21" s="70" t="s">
        <v>46</v>
      </c>
      <c r="M21" s="71">
        <v>3</v>
      </c>
      <c r="N21" s="71"/>
      <c r="O21" s="71" t="str">
        <f>IFERROR(VLOOKUP(N21,$G$44:$H$57,2,FALSE),"")</f>
        <v/>
      </c>
      <c r="P21" s="71" t="str">
        <f>IFERROR(O21*M21,"")</f>
        <v/>
      </c>
      <c r="Q21" s="72"/>
      <c r="Z21" s="5"/>
    </row>
    <row r="22" spans="1:26" ht="15" customHeight="1" x14ac:dyDescent="0.35">
      <c r="A22" s="173"/>
      <c r="B22" s="99" t="s">
        <v>31</v>
      </c>
      <c r="C22" s="69">
        <v>213</v>
      </c>
      <c r="D22" s="70" t="s">
        <v>67</v>
      </c>
      <c r="E22" s="71">
        <v>3</v>
      </c>
      <c r="F22" s="71"/>
      <c r="G22" s="71" t="str">
        <f>IFERROR(VLOOKUP(F22,$G$44:$H$57,2,FALSE),"")</f>
        <v/>
      </c>
      <c r="H22" s="71" t="str">
        <f>IFERROR(G22*E22,"")</f>
        <v/>
      </c>
      <c r="I22" s="72"/>
      <c r="J22" s="73" t="s">
        <v>31</v>
      </c>
      <c r="K22" s="74">
        <v>372</v>
      </c>
      <c r="L22" s="70" t="s">
        <v>70</v>
      </c>
      <c r="M22" s="71">
        <v>3</v>
      </c>
      <c r="N22" s="71"/>
      <c r="O22" s="71" t="str">
        <f>IFERROR(VLOOKUP(N22,$G$44:$H$57,2,FALSE),"")</f>
        <v/>
      </c>
      <c r="P22" s="71" t="str">
        <f>IFERROR(O22*M22,"")</f>
        <v/>
      </c>
      <c r="Q22" s="72"/>
      <c r="Z22" s="5"/>
    </row>
    <row r="23" spans="1:26" ht="15" customHeight="1" x14ac:dyDescent="0.35">
      <c r="A23" s="173"/>
      <c r="B23" s="100" t="s">
        <v>24</v>
      </c>
      <c r="C23" s="69">
        <v>376</v>
      </c>
      <c r="D23" s="70" t="s">
        <v>74</v>
      </c>
      <c r="E23" s="71">
        <v>4</v>
      </c>
      <c r="F23" s="71"/>
      <c r="G23" s="71" t="str">
        <f>IFERROR(VLOOKUP(F23,$G$44:$H$57,2,FALSE),"")</f>
        <v/>
      </c>
      <c r="H23" s="71" t="str">
        <f>IFERROR(G23*E23,"")</f>
        <v/>
      </c>
      <c r="I23" s="72"/>
      <c r="J23" s="73" t="s">
        <v>31</v>
      </c>
      <c r="K23" s="74">
        <v>313</v>
      </c>
      <c r="L23" s="70" t="s">
        <v>68</v>
      </c>
      <c r="M23" s="91">
        <v>3</v>
      </c>
      <c r="N23" s="71"/>
      <c r="O23" s="71"/>
      <c r="P23" s="71"/>
      <c r="Q23" s="72"/>
      <c r="Z23" s="5"/>
    </row>
    <row r="24" spans="1:26" ht="15" customHeight="1" thickBot="1" x14ac:dyDescent="0.4">
      <c r="A24" s="173"/>
      <c r="B24" s="148" t="s">
        <v>27</v>
      </c>
      <c r="C24" s="149"/>
      <c r="D24" s="78" t="s">
        <v>39</v>
      </c>
      <c r="E24" s="71">
        <v>3</v>
      </c>
      <c r="F24" s="71"/>
      <c r="G24" s="71" t="str">
        <f>IFERROR(VLOOKUP(F24,$G$44:$H$57,2,FALSE),"")</f>
        <v/>
      </c>
      <c r="H24" s="71" t="str">
        <f>IFERROR(G24*E24,"")</f>
        <v/>
      </c>
      <c r="I24" s="72" t="s">
        <v>28</v>
      </c>
      <c r="J24" s="73" t="s">
        <v>25</v>
      </c>
      <c r="K24" s="74">
        <v>320</v>
      </c>
      <c r="L24" s="70" t="s">
        <v>82</v>
      </c>
      <c r="M24" s="71">
        <v>3</v>
      </c>
      <c r="N24" s="71"/>
      <c r="O24" s="71"/>
      <c r="P24" s="71"/>
      <c r="Q24" s="72"/>
      <c r="Z24" s="5"/>
    </row>
    <row r="25" spans="1:26" ht="15" customHeight="1" thickBot="1" x14ac:dyDescent="0.4">
      <c r="A25" s="178"/>
      <c r="B25" s="153"/>
      <c r="C25" s="154"/>
      <c r="D25" s="155"/>
      <c r="E25" s="90">
        <f>SUM(E20:E24)</f>
        <v>17</v>
      </c>
      <c r="F25" s="91"/>
      <c r="G25" s="91" t="str">
        <f>IFERROR(VLOOKUP(F25,$G$44:$H$57,2,FALSE),"")</f>
        <v/>
      </c>
      <c r="H25" s="90">
        <f>SUM(SUMIF(W22:W24,"&lt;=4",X22:X24))</f>
        <v>0</v>
      </c>
      <c r="I25" s="94"/>
      <c r="J25" s="159"/>
      <c r="K25" s="179"/>
      <c r="L25" s="180"/>
      <c r="M25" s="90">
        <f>SUM(M20:M24)</f>
        <v>15</v>
      </c>
      <c r="N25" s="93"/>
      <c r="O25" s="91" t="str">
        <f>IFERROR(VLOOKUP(N25,$G$44:$H$57,2,FALSE),"")</f>
        <v/>
      </c>
      <c r="P25" s="93">
        <f>SUM(SUMIF(O22:O24,"&lt;=4",P22:P24))</f>
        <v>0</v>
      </c>
      <c r="Q25" s="92"/>
      <c r="Z25" s="5"/>
    </row>
    <row r="26" spans="1:26" ht="15" customHeight="1" x14ac:dyDescent="0.35">
      <c r="A26" s="172" t="s">
        <v>52</v>
      </c>
      <c r="B26" s="73" t="s">
        <v>31</v>
      </c>
      <c r="C26" s="74">
        <v>413</v>
      </c>
      <c r="D26" s="70" t="s">
        <v>73</v>
      </c>
      <c r="E26" s="71">
        <v>3</v>
      </c>
      <c r="F26" s="64"/>
      <c r="G26" s="64"/>
      <c r="H26" s="64"/>
      <c r="I26" s="65"/>
      <c r="J26" s="66" t="s">
        <v>31</v>
      </c>
      <c r="K26" s="67">
        <v>445</v>
      </c>
      <c r="L26" s="63" t="s">
        <v>91</v>
      </c>
      <c r="M26" s="64">
        <v>3</v>
      </c>
      <c r="N26" s="64"/>
      <c r="O26" s="64"/>
      <c r="P26" s="64"/>
      <c r="Q26" s="65"/>
      <c r="Z26" s="5"/>
    </row>
    <row r="27" spans="1:26" ht="15" customHeight="1" thickBot="1" x14ac:dyDescent="0.4">
      <c r="A27" s="173"/>
      <c r="B27" s="73" t="s">
        <v>31</v>
      </c>
      <c r="C27" s="74">
        <v>366</v>
      </c>
      <c r="D27" s="70" t="s">
        <v>69</v>
      </c>
      <c r="E27" s="71">
        <v>3</v>
      </c>
      <c r="F27" s="98"/>
      <c r="G27" s="71"/>
      <c r="H27" s="71"/>
      <c r="I27" s="72"/>
      <c r="J27" s="86" t="s">
        <v>86</v>
      </c>
      <c r="K27" s="101"/>
      <c r="L27" s="88"/>
      <c r="M27" s="71">
        <v>3</v>
      </c>
      <c r="N27" s="71"/>
      <c r="O27" s="71"/>
      <c r="P27" s="71"/>
      <c r="Q27" s="72"/>
      <c r="Z27" s="5"/>
    </row>
    <row r="28" spans="1:26" ht="15" customHeight="1" thickBot="1" x14ac:dyDescent="0.4">
      <c r="A28" s="173"/>
      <c r="B28" s="73" t="s">
        <v>31</v>
      </c>
      <c r="C28" s="74">
        <v>305</v>
      </c>
      <c r="D28" s="70" t="s">
        <v>71</v>
      </c>
      <c r="E28" s="71">
        <v>3</v>
      </c>
      <c r="F28" s="71"/>
      <c r="G28" s="71"/>
      <c r="H28" s="71"/>
      <c r="I28" s="72"/>
      <c r="J28" s="73" t="s">
        <v>24</v>
      </c>
      <c r="K28" s="74">
        <v>479</v>
      </c>
      <c r="L28" s="70" t="s">
        <v>75</v>
      </c>
      <c r="M28" s="71">
        <v>3</v>
      </c>
      <c r="N28" s="71"/>
      <c r="O28" s="71" t="str">
        <f>IFERROR(VLOOKUP(N28,$G$44:$H$57,2,FALSE),"")</f>
        <v/>
      </c>
      <c r="P28" s="71" t="str">
        <f>IFERROR(O28*M28,"")</f>
        <v/>
      </c>
      <c r="Q28" s="72"/>
    </row>
    <row r="29" spans="1:26" ht="15" customHeight="1" x14ac:dyDescent="0.35">
      <c r="A29" s="173"/>
      <c r="B29" s="68" t="s">
        <v>51</v>
      </c>
      <c r="C29" s="74">
        <v>327</v>
      </c>
      <c r="D29" s="58" t="s">
        <v>84</v>
      </c>
      <c r="E29" s="71">
        <v>3</v>
      </c>
      <c r="F29" s="71"/>
      <c r="G29" s="71"/>
      <c r="H29" s="71"/>
      <c r="I29" s="72"/>
      <c r="J29" s="66" t="s">
        <v>31</v>
      </c>
      <c r="K29" s="67">
        <v>419</v>
      </c>
      <c r="L29" s="63" t="s">
        <v>90</v>
      </c>
      <c r="M29" s="64">
        <v>3</v>
      </c>
      <c r="N29" s="98"/>
      <c r="O29" s="71" t="str">
        <f>IFERROR(VLOOKUP(#REF!,$G$44:$H$57,2,FALSE),"")</f>
        <v/>
      </c>
      <c r="P29" s="71" t="str">
        <f>IFERROR(O29*#REF!,"")</f>
        <v/>
      </c>
      <c r="Q29" s="72"/>
      <c r="Z29" s="5"/>
    </row>
    <row r="30" spans="1:26" ht="15" customHeight="1" thickBot="1" x14ac:dyDescent="0.4">
      <c r="A30" s="173"/>
      <c r="B30" s="86" t="s">
        <v>86</v>
      </c>
      <c r="C30" s="101"/>
      <c r="D30" s="88"/>
      <c r="E30" s="83">
        <v>3</v>
      </c>
      <c r="F30" s="83"/>
      <c r="G30" s="83"/>
      <c r="H30" s="83"/>
      <c r="I30" s="89"/>
      <c r="J30" s="86" t="s">
        <v>86</v>
      </c>
      <c r="K30" s="101"/>
      <c r="L30" s="88"/>
      <c r="M30" s="83">
        <v>3</v>
      </c>
      <c r="N30" s="83"/>
      <c r="O30" s="83"/>
      <c r="P30" s="83"/>
      <c r="Q30" s="89"/>
    </row>
    <row r="31" spans="1:26" ht="15" customHeight="1" thickBot="1" x14ac:dyDescent="0.4">
      <c r="A31" s="174"/>
      <c r="B31" s="150"/>
      <c r="C31" s="151"/>
      <c r="D31" s="152"/>
      <c r="E31" s="102">
        <f>SUM(E26:E30)</f>
        <v>15</v>
      </c>
      <c r="F31" s="103"/>
      <c r="G31" s="103"/>
      <c r="H31" s="102">
        <f>SUM(SUMIF(G26:G30,"&lt;=4",H26:H30))</f>
        <v>0</v>
      </c>
      <c r="I31" s="104"/>
      <c r="J31" s="159"/>
      <c r="K31" s="160"/>
      <c r="L31" s="161"/>
      <c r="M31" s="102">
        <f>SUM(M26:M30)</f>
        <v>15</v>
      </c>
      <c r="N31" s="105"/>
      <c r="O31" s="105"/>
      <c r="P31" s="105">
        <f>SUM(SUMIF(O26:O30,"&lt;=4",P26:P30))</f>
        <v>0</v>
      </c>
      <c r="Q31" s="106"/>
      <c r="Z31">
        <f>SUM($H$13,$H$19,$H$25,$H$31,$P$13,$P$19,$P$25,$P$31,H38)</f>
        <v>0</v>
      </c>
    </row>
    <row r="32" spans="1:26" ht="15" customHeight="1" thickTop="1" thickBot="1" x14ac:dyDescent="0.4">
      <c r="A32" s="54"/>
      <c r="Z32" s="5"/>
    </row>
    <row r="33" spans="1:24" ht="15" customHeight="1" x14ac:dyDescent="0.35">
      <c r="A33" s="1"/>
      <c r="B33" s="34" t="s">
        <v>9</v>
      </c>
      <c r="C33" s="35"/>
      <c r="D33" s="36"/>
      <c r="E33" s="37" t="s">
        <v>5</v>
      </c>
      <c r="F33" s="38" t="s">
        <v>6</v>
      </c>
      <c r="G33" s="39"/>
      <c r="H33" s="39"/>
      <c r="I33" s="40" t="s">
        <v>16</v>
      </c>
      <c r="R33" s="1"/>
      <c r="S33" s="1"/>
      <c r="T33" s="1"/>
      <c r="U33" s="1"/>
      <c r="V33" s="1"/>
      <c r="W33" s="1"/>
      <c r="X33" s="1"/>
    </row>
    <row r="34" spans="1:24" ht="15" customHeight="1" x14ac:dyDescent="0.35">
      <c r="A34" s="1"/>
      <c r="B34" s="41"/>
      <c r="C34" s="42"/>
      <c r="D34" s="43"/>
      <c r="E34" s="23"/>
      <c r="F34" s="25"/>
      <c r="G34" s="25" t="e">
        <f>VLOOKUP(F34,$G$51:$H$53,2,FALSE)</f>
        <v>#N/A</v>
      </c>
      <c r="H34" s="25" t="e">
        <f>G34*E34</f>
        <v>#N/A</v>
      </c>
      <c r="I34" s="33"/>
      <c r="R34" s="1"/>
      <c r="S34" s="1"/>
      <c r="T34" s="1"/>
      <c r="U34" s="1"/>
      <c r="V34" s="1"/>
      <c r="W34" s="1"/>
      <c r="X34" s="1"/>
    </row>
    <row r="35" spans="1:24" ht="15" customHeight="1" x14ac:dyDescent="0.35">
      <c r="A35" s="1"/>
      <c r="B35" s="41" t="s">
        <v>14</v>
      </c>
      <c r="C35" s="42" t="s">
        <v>14</v>
      </c>
      <c r="D35" s="43" t="s">
        <v>14</v>
      </c>
      <c r="E35" s="23" t="s">
        <v>14</v>
      </c>
      <c r="F35" s="23" t="s">
        <v>14</v>
      </c>
      <c r="G35" s="25" t="e">
        <f>VLOOKUP(F35,$G$51:$H$53,2,FALSE)</f>
        <v>#N/A</v>
      </c>
      <c r="H35" s="25" t="e">
        <f>G35*E35</f>
        <v>#N/A</v>
      </c>
      <c r="I35" s="33"/>
    </row>
    <row r="36" spans="1:24" ht="15" customHeight="1" x14ac:dyDescent="0.35">
      <c r="A36" s="1"/>
      <c r="B36" s="41" t="s">
        <v>14</v>
      </c>
      <c r="C36" s="42" t="s">
        <v>14</v>
      </c>
      <c r="D36" s="43" t="s">
        <v>14</v>
      </c>
      <c r="E36" s="23" t="s">
        <v>14</v>
      </c>
      <c r="F36" s="25" t="s">
        <v>14</v>
      </c>
      <c r="G36" s="25" t="e">
        <f>VLOOKUP(F36,$G$51:$H$53,2,FALSE)</f>
        <v>#N/A</v>
      </c>
      <c r="H36" s="25" t="e">
        <f>G36*E36</f>
        <v>#N/A</v>
      </c>
      <c r="I36" s="33"/>
    </row>
    <row r="37" spans="1:24" ht="15" customHeight="1" x14ac:dyDescent="0.35">
      <c r="A37" s="1"/>
      <c r="B37" s="41" t="s">
        <v>14</v>
      </c>
      <c r="C37" s="42" t="s">
        <v>14</v>
      </c>
      <c r="D37" s="43" t="s">
        <v>14</v>
      </c>
      <c r="E37" s="23" t="s">
        <v>14</v>
      </c>
      <c r="F37" s="23" t="s">
        <v>14</v>
      </c>
      <c r="G37" s="25" t="e">
        <f>VLOOKUP(F37,$G$51:$H$53,2,FALSE)</f>
        <v>#N/A</v>
      </c>
      <c r="H37" s="25" t="e">
        <f>G37*E37</f>
        <v>#N/A</v>
      </c>
      <c r="I37" s="33"/>
    </row>
    <row r="38" spans="1:24" ht="15" customHeight="1" thickBot="1" x14ac:dyDescent="0.4">
      <c r="A38" s="7"/>
      <c r="B38" s="27"/>
      <c r="C38" s="28"/>
      <c r="D38" s="29"/>
      <c r="E38" s="26">
        <f>SUM(U13:U19)</f>
        <v>0</v>
      </c>
      <c r="F38" s="44"/>
      <c r="G38" s="45"/>
      <c r="H38" s="46">
        <f>SUM(SUMIF(G34:G37,"&lt;=4",H34:H37))</f>
        <v>0</v>
      </c>
      <c r="I38" s="47"/>
    </row>
    <row r="39" spans="1:24" ht="15" customHeight="1" thickBot="1" x14ac:dyDescent="0.4">
      <c r="B39" s="145" t="s">
        <v>11</v>
      </c>
      <c r="C39" s="146"/>
      <c r="D39" s="147"/>
      <c r="E39" s="136">
        <f>SUM(E13, M13, E19, M19, E25, M25, E31, M31)</f>
        <v>124</v>
      </c>
      <c r="F39" s="137"/>
      <c r="G39" s="137"/>
      <c r="H39" s="137"/>
      <c r="I39" s="138"/>
    </row>
    <row r="40" spans="1:24" ht="15" customHeight="1" thickBot="1" x14ac:dyDescent="0.4">
      <c r="B40" s="145" t="s">
        <v>12</v>
      </c>
      <c r="C40" s="146"/>
      <c r="D40" s="147"/>
      <c r="E40" s="136">
        <f>SUM(SUMIF(W7:W7,"&lt;=F",V7:V7),SUMIF(V8:V12,"&lt;=F",U8:U12),SUMIF(F17:F17,"&lt;=F",E17:E17),SUMIF(V16:V17,"&lt;=F",U16:U17),SUMIF(V22:V24,"&lt;=F",U22:U24),SUMIF(N22:N24,"&lt;=F",M22:M24),SUMIF(F26:F30,"&lt;=F",E26:E30),SUMIF(N26:N30,"&lt;=F",M26:M30),SUMIF(F34:F37,"&lt;=F",E34:E37))</f>
        <v>0</v>
      </c>
      <c r="F40" s="137"/>
      <c r="G40" s="137"/>
      <c r="H40" s="137"/>
      <c r="I40" s="138"/>
    </row>
    <row r="41" spans="1:24" ht="15" customHeight="1" thickBot="1" x14ac:dyDescent="0.4">
      <c r="B41" s="48"/>
      <c r="C41" s="49"/>
      <c r="D41" s="50"/>
      <c r="E41" s="51"/>
      <c r="F41" s="52"/>
      <c r="G41" s="52"/>
      <c r="H41" s="52"/>
      <c r="I41" s="53"/>
    </row>
    <row r="42" spans="1:24" ht="15" customHeight="1" x14ac:dyDescent="0.35">
      <c r="B42" s="124" t="s">
        <v>13</v>
      </c>
      <c r="C42" s="125"/>
      <c r="D42" s="126"/>
      <c r="E42" s="130" t="str">
        <f>IFERROR(Z31/E40,"")</f>
        <v/>
      </c>
      <c r="F42" s="131"/>
      <c r="G42" s="131"/>
      <c r="H42" s="131"/>
      <c r="I42" s="132"/>
    </row>
    <row r="43" spans="1:24" ht="15" customHeight="1" thickBot="1" x14ac:dyDescent="0.4">
      <c r="B43" s="127"/>
      <c r="C43" s="128"/>
      <c r="D43" s="129"/>
      <c r="E43" s="133"/>
      <c r="F43" s="134"/>
      <c r="G43" s="134"/>
      <c r="H43" s="134"/>
      <c r="I43" s="135"/>
    </row>
    <row r="44" spans="1:24" ht="15" customHeight="1" x14ac:dyDescent="0.35">
      <c r="G44" s="30" t="s">
        <v>54</v>
      </c>
      <c r="H44" s="30">
        <v>4</v>
      </c>
    </row>
    <row r="45" spans="1:24" ht="15" customHeight="1" x14ac:dyDescent="0.35">
      <c r="G45" s="30" t="s">
        <v>55</v>
      </c>
      <c r="H45" s="30">
        <v>3</v>
      </c>
    </row>
    <row r="46" spans="1:24" ht="15" customHeight="1" x14ac:dyDescent="0.35">
      <c r="G46" s="30" t="s">
        <v>15</v>
      </c>
      <c r="H46" s="30">
        <v>2</v>
      </c>
    </row>
    <row r="47" spans="1:24" ht="15" customHeight="1" x14ac:dyDescent="0.35">
      <c r="G47" s="30" t="s">
        <v>56</v>
      </c>
      <c r="H47" s="30">
        <v>1</v>
      </c>
    </row>
    <row r="48" spans="1:24" ht="15" customHeight="1" x14ac:dyDescent="0.35">
      <c r="G48" s="30" t="s">
        <v>57</v>
      </c>
      <c r="H48" s="30">
        <v>0</v>
      </c>
    </row>
    <row r="49" spans="7:8" ht="15" customHeight="1" x14ac:dyDescent="0.35">
      <c r="G49" s="30" t="s">
        <v>58</v>
      </c>
      <c r="H49" s="30">
        <v>4</v>
      </c>
    </row>
    <row r="50" spans="7:8" ht="15" customHeight="1" x14ac:dyDescent="0.35">
      <c r="G50" s="30" t="s">
        <v>59</v>
      </c>
      <c r="H50" s="30">
        <v>3.5</v>
      </c>
    </row>
    <row r="51" spans="7:8" ht="15" customHeight="1" x14ac:dyDescent="0.35">
      <c r="G51" s="30" t="s">
        <v>17</v>
      </c>
      <c r="H51" s="30">
        <v>3</v>
      </c>
    </row>
    <row r="52" spans="7:8" ht="15" customHeight="1" x14ac:dyDescent="0.35">
      <c r="G52" s="30" t="s">
        <v>18</v>
      </c>
      <c r="H52" s="30">
        <v>3.5</v>
      </c>
    </row>
    <row r="53" spans="7:8" ht="15" customHeight="1" x14ac:dyDescent="0.35">
      <c r="G53" s="30" t="s">
        <v>19</v>
      </c>
      <c r="H53" s="30">
        <v>3</v>
      </c>
    </row>
    <row r="54" spans="7:8" ht="15" customHeight="1" x14ac:dyDescent="0.35">
      <c r="G54" s="30" t="s">
        <v>60</v>
      </c>
      <c r="H54" s="30">
        <v>2.5</v>
      </c>
    </row>
    <row r="55" spans="7:8" ht="15" customHeight="1" x14ac:dyDescent="0.35">
      <c r="G55" s="30" t="s">
        <v>61</v>
      </c>
      <c r="H55" s="30">
        <v>3</v>
      </c>
    </row>
    <row r="56" spans="7:8" ht="15" customHeight="1" x14ac:dyDescent="0.35">
      <c r="G56" s="30" t="s">
        <v>62</v>
      </c>
      <c r="H56" s="30">
        <v>2.5</v>
      </c>
    </row>
    <row r="57" spans="7:8" x14ac:dyDescent="0.35">
      <c r="G57" s="30" t="s">
        <v>63</v>
      </c>
      <c r="H57" s="30">
        <v>2</v>
      </c>
    </row>
    <row r="100" spans="17:17" ht="15.5" x14ac:dyDescent="0.35">
      <c r="Q100" s="6"/>
    </row>
  </sheetData>
  <mergeCells count="33">
    <mergeCell ref="A8:A13"/>
    <mergeCell ref="J7:L7"/>
    <mergeCell ref="B7:D7"/>
    <mergeCell ref="J6:Q6"/>
    <mergeCell ref="B6:I6"/>
    <mergeCell ref="J13:L13"/>
    <mergeCell ref="B13:D13"/>
    <mergeCell ref="B11:C11"/>
    <mergeCell ref="A1:Q1"/>
    <mergeCell ref="A2:Q2"/>
    <mergeCell ref="L4:M4"/>
    <mergeCell ref="N4:O4"/>
    <mergeCell ref="A3:Q3"/>
    <mergeCell ref="I4:K4"/>
    <mergeCell ref="C4:D4"/>
    <mergeCell ref="B39:D39"/>
    <mergeCell ref="E39:I39"/>
    <mergeCell ref="B40:D40"/>
    <mergeCell ref="E40:I40"/>
    <mergeCell ref="B42:D43"/>
    <mergeCell ref="E42:I43"/>
    <mergeCell ref="A26:A31"/>
    <mergeCell ref="A14:A19"/>
    <mergeCell ref="B24:C24"/>
    <mergeCell ref="B18:I18"/>
    <mergeCell ref="J18:K18"/>
    <mergeCell ref="B19:D19"/>
    <mergeCell ref="J19:L19"/>
    <mergeCell ref="A20:A25"/>
    <mergeCell ref="B31:D31"/>
    <mergeCell ref="J31:L31"/>
    <mergeCell ref="B25:D25"/>
    <mergeCell ref="J25:L25"/>
  </mergeCells>
  <pageMargins left="0.2" right="0.2" top="0.25" bottom="0.25" header="0" footer="0"/>
  <pageSetup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9</xdr:col>
                    <xdr:colOff>381000</xdr:colOff>
                    <xdr:row>32</xdr:row>
                    <xdr:rowOff>114300</xdr:rowOff>
                  </from>
                  <to>
                    <xdr:col>11</xdr:col>
                    <xdr:colOff>647700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9</xdr:col>
                    <xdr:colOff>381000</xdr:colOff>
                    <xdr:row>34</xdr:row>
                    <xdr:rowOff>95250</xdr:rowOff>
                  </from>
                  <to>
                    <xdr:col>11</xdr:col>
                    <xdr:colOff>1085850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11</xdr:col>
                    <xdr:colOff>1466850</xdr:colOff>
                    <xdr:row>32</xdr:row>
                    <xdr:rowOff>114300</xdr:rowOff>
                  </from>
                  <to>
                    <xdr:col>13</xdr:col>
                    <xdr:colOff>393700</xdr:colOff>
                    <xdr:row>33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11</xdr:col>
                    <xdr:colOff>1466850</xdr:colOff>
                    <xdr:row>34</xdr:row>
                    <xdr:rowOff>95250</xdr:rowOff>
                  </from>
                  <to>
                    <xdr:col>16</xdr:col>
                    <xdr:colOff>196850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9</xdr:col>
                    <xdr:colOff>381000</xdr:colOff>
                    <xdr:row>36</xdr:row>
                    <xdr:rowOff>114300</xdr:rowOff>
                  </from>
                  <to>
                    <xdr:col>11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11</xdr:col>
                    <xdr:colOff>1466850</xdr:colOff>
                    <xdr:row>36</xdr:row>
                    <xdr:rowOff>114300</xdr:rowOff>
                  </from>
                  <to>
                    <xdr:col>16</xdr:col>
                    <xdr:colOff>234950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System Programming</vt:lpstr>
      <vt:lpstr>Application Development</vt:lpstr>
      <vt:lpstr>'System Programming'!Print_Area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Braaten, Benjamin</cp:lastModifiedBy>
  <cp:lastPrinted>2023-04-14T21:21:49Z</cp:lastPrinted>
  <dcterms:created xsi:type="dcterms:W3CDTF">2020-05-27T14:23:16Z</dcterms:created>
  <dcterms:modified xsi:type="dcterms:W3CDTF">2024-02-29T16:46:21Z</dcterms:modified>
</cp:coreProperties>
</file>